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inanční controlling_19_6_2018\"/>
    </mc:Choice>
  </mc:AlternateContent>
  <bookViews>
    <workbookView xWindow="0" yWindow="0" windowWidth="19200" windowHeight="7395" activeTab="5"/>
  </bookViews>
  <sheets>
    <sheet name="Kalk.náklady" sheetId="2" r:id="rId1"/>
    <sheet name=" Odchylky tržeb" sheetId="1" r:id="rId2"/>
    <sheet name="Kalkulace" sheetId="4" r:id="rId3"/>
    <sheet name="Údržba" sheetId="6" r:id="rId4"/>
    <sheet name="Manažerský výsledek" sheetId="7" r:id="rId5"/>
    <sheet name="Investic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Lah1">[1]Podmínky!$C$338:$G$339</definedName>
    <definedName name="____Lah2">[1]Podmínky!$C$340:$G$341</definedName>
    <definedName name="____Lah3">[1]Podmínky!$C$342:$G$343</definedName>
    <definedName name="____Lah4">[1]Podmínky!$C$344:$G$345</definedName>
    <definedName name="____Lah5">[1]Podmínky!$C$346:$G$347</definedName>
    <definedName name="____Lah6">[1]Podmínky!$C$348:$G$349</definedName>
    <definedName name="____Lah7">[1]Podmínky!$C$350:$G$351</definedName>
    <definedName name="____Sud1">[1]Podmínky!$C$352:$G$353</definedName>
    <definedName name="____Sud2">[1]Podmínky!$C$354:$G$355</definedName>
    <definedName name="____Sud3">[1]Podmínky!$C$356:$G$357</definedName>
    <definedName name="____Sud4">[1]Podmínky!$C$358:$G$359</definedName>
    <definedName name="____Sud5">[1]Podmínky!$C$360:$G$361</definedName>
    <definedName name="____Sud6">[1]Podmínky!$C$362:$G$363</definedName>
    <definedName name="____Sud7">[1]Podmínky!$C$364:$G$365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Lah1">[1]Podmínky!$C$338:$G$339</definedName>
    <definedName name="___Lah2">[1]Podmínky!$C$340:$G$341</definedName>
    <definedName name="___Lah3">[1]Podmínky!$C$342:$G$343</definedName>
    <definedName name="___Lah4">[1]Podmínky!$C$344:$G$345</definedName>
    <definedName name="___Lah5">[1]Podmínky!$C$346:$G$347</definedName>
    <definedName name="___Lah6">[1]Podmínky!$C$348:$G$349</definedName>
    <definedName name="___Lah7">[1]Podmínky!$C$350:$G$351</definedName>
    <definedName name="___Sud1">[1]Podmínky!$C$352:$G$353</definedName>
    <definedName name="___Sud2">[1]Podmínky!$C$354:$G$355</definedName>
    <definedName name="___Sud3">[1]Podmínky!$C$356:$G$357</definedName>
    <definedName name="___Sud4">[1]Podmínky!$C$358:$G$359</definedName>
    <definedName name="___Sud5">[1]Podmínky!$C$360:$G$361</definedName>
    <definedName name="___Sud6">[1]Podmínky!$C$362:$G$363</definedName>
    <definedName name="___Sud7">[1]Podmínky!$C$364:$G$365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Lah1">[1]Podmínky!$C$338:$G$339</definedName>
    <definedName name="__Lah2">[1]Podmínky!$C$340:$G$341</definedName>
    <definedName name="__Lah3">[1]Podmínky!$C$342:$G$343</definedName>
    <definedName name="__Lah4">[1]Podmínky!$C$344:$G$345</definedName>
    <definedName name="__Lah5">[1]Podmínky!$C$346:$G$347</definedName>
    <definedName name="__Lah6">[1]Podmínky!$C$348:$G$349</definedName>
    <definedName name="__Lah7">[1]Podmínky!$C$350:$G$351</definedName>
    <definedName name="__Sud1">[1]Podmínky!$C$352:$G$353</definedName>
    <definedName name="__Sud2">[1]Podmínky!$C$354:$G$355</definedName>
    <definedName name="__Sud3">[1]Podmínky!$C$356:$G$357</definedName>
    <definedName name="__Sud4">[1]Podmínky!$C$358:$G$359</definedName>
    <definedName name="__Sud5">[1]Podmínky!$C$360:$G$361</definedName>
    <definedName name="__Sud6">[1]Podmínky!$C$362:$G$363</definedName>
    <definedName name="__Sud7">[1]Podmínky!$C$364:$G$365</definedName>
    <definedName name="_AKT">#REF!</definedName>
    <definedName name="_BBU">#REF!</definedName>
    <definedName name="_BUD">#REF!</definedName>
    <definedName name="_CK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LPOH">#REF!</definedName>
    <definedName name="_DS">#REF!</definedName>
    <definedName name="_FM">#REF!</definedName>
    <definedName name="_FN">#REF!</definedName>
    <definedName name="_HIMPC">#REF!</definedName>
    <definedName name="_HIMZC">#REF!</definedName>
    <definedName name="_HV">#REF!</definedName>
    <definedName name="_KRPOH">#REF!</definedName>
    <definedName name="_KZAV">#REF!</definedName>
    <definedName name="_Lah1">[1]Podmínky!$C$338:$G$339</definedName>
    <definedName name="_Lah2">[1]Podmínky!$C$340:$G$341</definedName>
    <definedName name="_Lah3">[1]Podmínky!$C$342:$G$343</definedName>
    <definedName name="_Lah4">[1]Podmínky!$C$344:$G$345</definedName>
    <definedName name="_Lah5">[1]Podmínky!$C$346:$G$347</definedName>
    <definedName name="_Lah6">[1]Podmínky!$C$348:$G$349</definedName>
    <definedName name="_Lah7">[1]Podmínky!$C$350:$G$351</definedName>
    <definedName name="_MZD">#REF!</definedName>
    <definedName name="_NC">#REF!</definedName>
    <definedName name="_NU">#REF!</definedName>
    <definedName name="_OAKT">#REF!</definedName>
    <definedName name="_ODNIM">#REF!</definedName>
    <definedName name="_OPAS">#REF!</definedName>
    <definedName name="_PLSU">#REF!</definedName>
    <definedName name="_PN">#REF!</definedName>
    <definedName name="_PPZ">#REF!</definedName>
    <definedName name="_PRK">#REF!</definedName>
    <definedName name="_Sud1">[1]Podmínky!$C$352:$G$353</definedName>
    <definedName name="_Sud2">[1]Podmínky!$C$354:$G$355</definedName>
    <definedName name="_Sud3">[1]Podmínky!$C$356:$G$357</definedName>
    <definedName name="_Sud4">[1]Podmínky!$C$358:$G$359</definedName>
    <definedName name="_Sud5">[1]Podmínky!$C$360:$G$361</definedName>
    <definedName name="_Sud6">[1]Podmínky!$C$362:$G$363</definedName>
    <definedName name="_Sud7">[1]Podmínky!$C$364:$G$365</definedName>
    <definedName name="_TZV">#REF!</definedName>
    <definedName name="_UBR">#REF!</definedName>
    <definedName name="_URV">#REF!</definedName>
    <definedName name="_VCEL">#REF!</definedName>
    <definedName name="_VK">#REF!</definedName>
    <definedName name="_ZAS">#REF!</definedName>
    <definedName name="_ZPZ">#REF!</definedName>
    <definedName name="bilance" localSheetId="5">#REF!</definedName>
    <definedName name="bilance" localSheetId="4">#REF!</definedName>
    <definedName name="bilance" localSheetId="3">#REF!</definedName>
    <definedName name="bilance">#REF!</definedName>
    <definedName name="Cist1">[1]Podmínky!$C$380:$G$381</definedName>
    <definedName name="Cist2">[1]Podmínky!$C$382:$G$383</definedName>
    <definedName name="Cist3">[1]Podmínky!$C$384:$G$385</definedName>
    <definedName name="Cist4">[1]Podmínky!$C$386:$G$387</definedName>
    <definedName name="Cist5">[1]Podmínky!$C$388:$G$389</definedName>
    <definedName name="Cist6">[1]Podmínky!$C$390:$G$391</definedName>
    <definedName name="Cist7">[1]Podmínky!$C$392:$G$393</definedName>
    <definedName name="COM_3000">[2]EX_SUMA!$DA$4:$DF$4</definedName>
    <definedName name="COM_3007">[2]EX_SUMA!$DA$5:$DF$5</definedName>
    <definedName name="D_DANM">[3]Doplnění!$G$11</definedName>
    <definedName name="D_ONIM">[3]Doplnění!$G$5</definedName>
    <definedName name="D_PLSU">[3]Doplnění!$G$6</definedName>
    <definedName name="D_PPZ">[3]Doplnění!$G$15</definedName>
    <definedName name="D_UBR">[3]Doplnění!$G$7</definedName>
    <definedName name="Data">[1]Data!$A$2:$S$21</definedName>
    <definedName name="Details" localSheetId="5">#REF!</definedName>
    <definedName name="Details" localSheetId="4">#REF!</definedName>
    <definedName name="Details" localSheetId="3">#REF!</definedName>
    <definedName name="Details">#REF!</definedName>
    <definedName name="Entities">'[4]Cash Flow &amp; Targets'!$AA$11:$AA$18</definedName>
    <definedName name="EUTECH">[2]EX_SUMA!$DA$48:$DF$48</definedName>
    <definedName name="Hobra" localSheetId="5">#REF!</definedName>
    <definedName name="Hobra" localSheetId="4">#REF!</definedName>
    <definedName name="Hobra" localSheetId="3">#REF!</definedName>
    <definedName name="Hobra">#REF!</definedName>
    <definedName name="Isolationen" localSheetId="5">#REF!</definedName>
    <definedName name="Isolationen" localSheetId="4">#REF!</definedName>
    <definedName name="Isolationen" localSheetId="3">#REF!</definedName>
    <definedName name="Isolationen">#REF!</definedName>
    <definedName name="jjj" localSheetId="5">#REF!</definedName>
    <definedName name="jjj" localSheetId="4">#REF!</definedName>
    <definedName name="jjj" localSheetId="3">#REF!</definedName>
    <definedName name="jjj">#REF!</definedName>
    <definedName name="kk" localSheetId="5">#REF!</definedName>
    <definedName name="kk" localSheetId="4">#REF!</definedName>
    <definedName name="kk" localSheetId="3">#REF!</definedName>
    <definedName name="kk">#REF!</definedName>
    <definedName name="kkk">[5]Config!$A$15:$B$116</definedName>
    <definedName name="Klein" localSheetId="5">#REF!</definedName>
    <definedName name="Klein" localSheetId="4">#REF!</definedName>
    <definedName name="Klein" localSheetId="3">#REF!</definedName>
    <definedName name="Klein">#REF!</definedName>
    <definedName name="KNB_250">[2]EX_SUMA!$DA$6:$DF$6</definedName>
    <definedName name="Language">[5]Config!$A$15:$B$116</definedName>
    <definedName name="Náklady_propagace" localSheetId="5">#REF!</definedName>
    <definedName name="Náklady_propagace" localSheetId="4">#REF!</definedName>
    <definedName name="Náklady_propagace" localSheetId="3">#REF!</definedName>
    <definedName name="Náklady_propagace">#REF!</definedName>
    <definedName name="Nekvalita" localSheetId="5">#REF!</definedName>
    <definedName name="Nekvalita" localSheetId="4">#REF!</definedName>
    <definedName name="Nekvalita" localSheetId="3">#REF!</definedName>
    <definedName name="Nekvalita">#REF!</definedName>
    <definedName name="Oblast_tabulky" localSheetId="5">#REF!</definedName>
    <definedName name="Oblast_tabulky" localSheetId="4">#REF!</definedName>
    <definedName name="Oblast_tabulky" localSheetId="3">#REF!</definedName>
    <definedName name="Oblast_tabulky">#REF!</definedName>
    <definedName name="_xlnm.Print_Area" localSheetId="2">Kalkulace!$A$1:$H$34</definedName>
    <definedName name="Plech1">[1]Podmínky!$C$366:$G$367</definedName>
    <definedName name="Plech2">[1]Podmínky!$C$368:$G$369</definedName>
    <definedName name="Plech3">[1]Podmínky!$C$370:$G$371</definedName>
    <definedName name="Plech4">[1]Podmínky!$C$372:$G$373</definedName>
    <definedName name="Plech5">[1]Podmínky!$C$374:$G$375</definedName>
    <definedName name="Plech6">[1]Podmínky!$C$376:$G$377</definedName>
    <definedName name="Plech7">[1]Podmínky!$C$378:$G$379</definedName>
    <definedName name="pokus" localSheetId="5">#REF!</definedName>
    <definedName name="pokus" localSheetId="4">#REF!</definedName>
    <definedName name="pokus" localSheetId="3">#REF!</definedName>
    <definedName name="pokus">#REF!</definedName>
    <definedName name="R_001">[3]Rozvaha!$K$5</definedName>
    <definedName name="R_012">[3]Rozvaha!$K$16</definedName>
    <definedName name="R_028">[3]Rozvaha!$K$32</definedName>
    <definedName name="R_029">[3]Rozvaha!$K$33</definedName>
    <definedName name="R_036">[3]Rozvaha!$K$40</definedName>
    <definedName name="R_042">[3]Rozvaha!$K$46</definedName>
    <definedName name="R_051">[3]Rozvaha!$K$55</definedName>
    <definedName name="R_062">[3]Rozvaha!$I$69</definedName>
    <definedName name="R_079">[3]Rozvaha!$I$86</definedName>
    <definedName name="R_082">[3]Rozvaha!$I$89</definedName>
    <definedName name="R_083">[3]Rozvaha!$I$90</definedName>
    <definedName name="R_091">[3]Rozvaha!$I$98</definedName>
    <definedName name="R_102">[3]Rozvaha!$I$109</definedName>
    <definedName name="R_103">[3]Rozvaha!$I$110</definedName>
    <definedName name="R_104">[3]Rozvaha!$I$111</definedName>
    <definedName name="R_105">[3]Rozvaha!$I$112</definedName>
    <definedName name="RCktIIP1">[1]Podmínky!$B$450:$G$451</definedName>
    <definedName name="RCktIIP2">[1]Podmínky!$B$452:$G$453</definedName>
    <definedName name="RCktIIP3">[1]Podmínky!$B$454:$G$455</definedName>
    <definedName name="RCktIIP4">[1]Podmínky!$B$456:$G$457</definedName>
    <definedName name="RCktIIP5">[1]Podmínky!$B$458:$G$459</definedName>
    <definedName name="RCktIIP6">[1]Podmínky!$B$460:$G$461</definedName>
    <definedName name="RCktIIP7">[1]Podmínky!$B$462:$G$463</definedName>
    <definedName name="RCktIIV1">[1]Podmínky!$B$464:$G$465</definedName>
    <definedName name="RCktIIV2">[1]Podmínky!$B$466:$G$467</definedName>
    <definedName name="RCktIIV3">[1]Podmínky!$B$468:$G$469</definedName>
    <definedName name="RCktIIV4">[1]Podmínky!$B$470:$G$471</definedName>
    <definedName name="RCktIIV5">[1]Podmínky!$B$472:$G$473</definedName>
    <definedName name="RCktIIV6">[1]Podmínky!$B$474:$G$475</definedName>
    <definedName name="RCktIIV7">[1]Podmínky!$B$476:$G$477</definedName>
    <definedName name="RCktP1">[1]Podmínky!$B$422:$G$423</definedName>
    <definedName name="RCktP2">[1]Podmínky!$B$424:$G$425</definedName>
    <definedName name="RCktP3">[1]Podmínky!$B$426:$G$427</definedName>
    <definedName name="RCktP4">[1]Podmínky!$B$428:$G$429</definedName>
    <definedName name="RCktP5">[1]Podmínky!$B$430:$G$431</definedName>
    <definedName name="RCktP6">[1]Podmínky!$B$432:$G$433</definedName>
    <definedName name="RCktP7">[1]Podmínky!$B$434:$G$435</definedName>
    <definedName name="RCktV1">[1]Podmínky!$B$436:$G$437</definedName>
    <definedName name="RCktV2">[1]Podmínky!$B$438:$G$439</definedName>
    <definedName name="RCktV3">[1]Podmínky!$B$440:$G$441</definedName>
    <definedName name="RCktV4">[1]Podmínky!$B$442:$G$443</definedName>
    <definedName name="RCktV5">[1]Podmínky!$B$444:$G$445</definedName>
    <definedName name="RCktV6">[1]Podmínky!$B$446:$G$447</definedName>
    <definedName name="RCktV7">[1]Podmínky!$B$448:$G$449</definedName>
    <definedName name="RLtP1">[1]Podmínky!$B$478:$G$479</definedName>
    <definedName name="RLtP2">[1]Podmínky!$B$480:$G$481</definedName>
    <definedName name="RLtP3">[1]Podmínky!$B$482:$G$483</definedName>
    <definedName name="RLtP4">[1]Podmínky!$B$484:$G$485</definedName>
    <definedName name="RLtP5">[1]Podmínky!$B$486:$G$487</definedName>
    <definedName name="RLtP6">[1]Podmínky!$B$488:$G$489</definedName>
    <definedName name="RLtP7">[1]Podmínky!$B$490:$G$491</definedName>
    <definedName name="RLtV1">[1]Podmínky!$B$492:$G$493</definedName>
    <definedName name="RLtV2">[1]Podmínky!$B$494:$G$495</definedName>
    <definedName name="RLtV3">[1]Podmínky!$B$496:$G$497</definedName>
    <definedName name="RLtV4">[1]Podmínky!$B$498:$G$499</definedName>
    <definedName name="RLtV5">[1]Podmínky!$B$500:$G$501</definedName>
    <definedName name="RLtV6">[1]Podmínky!$B$502:$G$503</definedName>
    <definedName name="RLtV7">[1]Podmínky!$B$504:$G$505</definedName>
    <definedName name="RPtP1">[1]Podmínky!$B$506:$G$507</definedName>
    <definedName name="RPtP2">[1]Podmínky!$B$508:$G$509</definedName>
    <definedName name="RPtP3">[1]Podmínky!$B$510:$G$511</definedName>
    <definedName name="RPtP4">[1]Podmínky!$B$512:$G$513</definedName>
    <definedName name="RPtP5">[1]Podmínky!$B$514:$G$515</definedName>
    <definedName name="RPtP6">[1]Podmínky!$B$516:$G$517</definedName>
    <definedName name="RPtP7">[1]Podmínky!$B$518:$G$519</definedName>
    <definedName name="RPtV1">[1]Podmínky!$B$520:$G$521</definedName>
    <definedName name="RPtV2">[1]Podmínky!$B$522:$G$523</definedName>
    <definedName name="RPtV3">[1]Podmínky!$B$524:$G$525</definedName>
    <definedName name="RPtV4">[1]Podmínky!$B$526:$G$527</definedName>
    <definedName name="RPtV5">[1]Podmínky!$B$528:$G$529</definedName>
    <definedName name="RPtV6">[1]Podmínky!$B$530:$G$531</definedName>
    <definedName name="RPtV7">[1]Podmínky!$B$532:$G$533</definedName>
    <definedName name="RSpilP1">[1]Podmínky!$B$394:$G$395</definedName>
    <definedName name="RSpilP2">[1]Podmínky!$B$396:$G$397</definedName>
    <definedName name="RSpilP3">[1]Podmínky!$B$398:$G$399</definedName>
    <definedName name="RSpilP4">[1]Podmínky!$B$400:$G$401</definedName>
    <definedName name="RSpilP5">[1]Podmínky!$B$402:$G$403</definedName>
    <definedName name="RSpilP6">[1]Podmínky!$B$404:$G$405</definedName>
    <definedName name="RSpilP7">[1]Podmínky!$B$406:$G$407</definedName>
    <definedName name="RSpilV1">[1]Podmínky!$B$408:$G$409</definedName>
    <definedName name="RSpilV2">[1]Podmínky!$B$410:$G$411</definedName>
    <definedName name="RSpilV3">[1]Podmínky!$B$412:$G$413</definedName>
    <definedName name="RSpilV4">[1]Podmínky!$B$414:$G$415</definedName>
    <definedName name="RSpilV5">[1]Podmínky!$B$416:$G$417</definedName>
    <definedName name="RSpilV6">[1]Podmínky!$B$418:$G$419</definedName>
    <definedName name="RSpilV7">[1]Podmínky!$B$420:$G$421</definedName>
    <definedName name="SFS_100">[2]EX_SUMA!$DA$7:$DF$7</definedName>
    <definedName name="Schichten" localSheetId="5">#REF!</definedName>
    <definedName name="Schichten" localSheetId="4">#REF!</definedName>
    <definedName name="Schichten" localSheetId="3">#REF!</definedName>
    <definedName name="Schichten">#REF!</definedName>
    <definedName name="STFFDTA_PREV" localSheetId="5">#REF!</definedName>
    <definedName name="STFFDTA_PREV" localSheetId="4">#REF!</definedName>
    <definedName name="STFFDTA_PREV" localSheetId="3">#REF!</definedName>
    <definedName name="STFFDTA_PREV">#REF!</definedName>
    <definedName name="TEST1" localSheetId="5">#REF!</definedName>
    <definedName name="TEST1" localSheetId="0">#REF!</definedName>
    <definedName name="TEST1" localSheetId="4">#REF!</definedName>
    <definedName name="TEST1" localSheetId="3">#REF!</definedName>
    <definedName name="TEST1">#REF!</definedName>
    <definedName name="TEST2" localSheetId="5">#REF!</definedName>
    <definedName name="TEST2" localSheetId="0">#REF!</definedName>
    <definedName name="TEST2" localSheetId="4">#REF!</definedName>
    <definedName name="TEST2" localSheetId="3">#REF!</definedName>
    <definedName name="TEST2">#REF!</definedName>
    <definedName name="TESTHKEY" localSheetId="5">#REF!</definedName>
    <definedName name="TESTHKEY" localSheetId="0">#REF!</definedName>
    <definedName name="TESTHKEY" localSheetId="4">#REF!</definedName>
    <definedName name="TESTHKEY" localSheetId="3">#REF!</definedName>
    <definedName name="TESTHKEY">#REF!</definedName>
    <definedName name="TESTKEYS" localSheetId="5">#REF!</definedName>
    <definedName name="TESTKEYS" localSheetId="0">#REF!</definedName>
    <definedName name="TESTKEYS" localSheetId="4">#REF!</definedName>
    <definedName name="TESTKEYS" localSheetId="3">#REF!</definedName>
    <definedName name="TESTKEYS">#REF!</definedName>
    <definedName name="TESTVKEY" localSheetId="5">#REF!</definedName>
    <definedName name="TESTVKEY" localSheetId="0">#REF!</definedName>
    <definedName name="TESTVKEY" localSheetId="4">#REF!</definedName>
    <definedName name="TESTVKEY" localSheetId="3">#REF!</definedName>
    <definedName name="TESTVKEY">#REF!</definedName>
    <definedName name="Top" localSheetId="5">#REF!</definedName>
    <definedName name="Top" localSheetId="4">#REF!</definedName>
    <definedName name="Top" localSheetId="3">#REF!</definedName>
    <definedName name="Top">#REF!</definedName>
    <definedName name="Tržby_produkty_MO" localSheetId="5">'[6]Struktura-úvazek+pohl'!#REF!</definedName>
    <definedName name="Tržby_produkty_MO" localSheetId="4">'[6]Struktura-úvazek+pohl'!#REF!</definedName>
    <definedName name="Tržby_produkty_MO" localSheetId="3">'[6]Struktura-úvazek+pohl'!#REF!</definedName>
    <definedName name="Tržby_produkty_MO">'[6]Struktura-úvazek+pohl'!#REF!</definedName>
    <definedName name="Tržby_regiony_MO" localSheetId="5">'[6]Struktura-úvazek+pohl'!#REF!</definedName>
    <definedName name="Tržby_regiony_MO" localSheetId="4">'[6]Struktura-úvazek+pohl'!#REF!</definedName>
    <definedName name="Tržby_regiony_MO" localSheetId="3">'[6]Struktura-úvazek+pohl'!#REF!</definedName>
    <definedName name="Tržby_regiony_MO">'[6]Struktura-úvazek+pohl'!#REF!</definedName>
    <definedName name="V_01">[3]Výsledovka!$I$5</definedName>
    <definedName name="V_02">[3]Výsledovka!$I$6</definedName>
    <definedName name="V_05">[3]Výsledovka!$I$9</definedName>
    <definedName name="V_08">[3]Výsledovka!$I$12</definedName>
    <definedName name="V_12">[3]Výsledovka!$I$16</definedName>
    <definedName name="V_13">[3]Výsledovka!$I$17</definedName>
    <definedName name="V_17">[3]Výsledovka!$I$21</definedName>
    <definedName name="V_18">[3]Výsledovka!$I$22</definedName>
    <definedName name="V_19">[3]Výsledovka!$I$23</definedName>
    <definedName name="V_20">[3]Výsledovka!$I$24</definedName>
    <definedName name="V_21">[3]Výsledovka!$I$25</definedName>
    <definedName name="V_22">[3]Výsledovka!$I$26</definedName>
    <definedName name="V_23">[3]Výsledovka!$I$27</definedName>
    <definedName name="V_24">[3]Výsledovka!$I$28</definedName>
    <definedName name="V_25">[3]Výsledovka!$I$29</definedName>
    <definedName name="V_26">[3]Výsledovka!$I$30</definedName>
    <definedName name="V_27">[3]Výsledovka!$I$31</definedName>
    <definedName name="V_30">[3]Výsledovka!$I$34</definedName>
    <definedName name="V_32">[3]Výsledovka!$I$36</definedName>
    <definedName name="V_36">[3]Výsledovka!$I$40</definedName>
    <definedName name="V_37">[3]Výsledovka!$I$41</definedName>
    <definedName name="V_38">[3]Výsledovka!$I$42</definedName>
    <definedName name="V_39">[3]Výsledovka!$I$43</definedName>
    <definedName name="V_40">[3]Výsledovka!$I$44</definedName>
    <definedName name="V_41">[3]Výsledovka!$I$45</definedName>
    <definedName name="V_42">[3]Výsledovka!$I$46</definedName>
    <definedName name="V_43">[3]Výsledovka!$I$47</definedName>
    <definedName name="V_44">[3]Výsledovka!$I$48</definedName>
    <definedName name="V_45">[3]Výsledovka!$I$49</definedName>
    <definedName name="V_46">[3]Výsledovka!$I$50</definedName>
    <definedName name="V_48">[3]Výsledovka!$I$52</definedName>
    <definedName name="V_53">[3]Výsledovka!$I$57</definedName>
    <definedName name="V_54">[3]Výsledovka!$I$58</definedName>
    <definedName name="V_59">[3]Výsledovka!$I$63</definedName>
    <definedName name="V_60">[3]Výsledovka!$I$64</definedName>
    <definedName name="V_61">[3]Výsledovka!$I$65</definedName>
    <definedName name="VP_200__Zetor">[2]EX_SUMA!$DA$38:$DF$38</definedName>
    <definedName name="VP_203__Australie">[2]EX_SUMA!$DA$40:$DF$40</definedName>
    <definedName name="VP_203__Biteli">[2]EX_SUMA!$DA$42:$DF$42</definedName>
    <definedName name="VP_203__Deutz">[2]EX_SUMA!$DA$39:$DF$39</definedName>
    <definedName name="VP_204__Cummins">[2]EX_SUMA!$DA$41:$DF$41</definedName>
    <definedName name="VR_100">[2]EX_SUMA!$DA$37:$DF$37</definedName>
    <definedName name="VSH_102">[2]EX_SUMA!$DA$30:$DF$30</definedName>
    <definedName name="VSH_150">[2]EX_SUMA!$DA$31:$DF$31</definedName>
    <definedName name="VSH_300__kab.">[2]EX_SUMA!$DA$32:$DF$32</definedName>
    <definedName name="VSH_307__kab.">[2]EX_SUMA!$DA$33:$DF$33</definedName>
    <definedName name="VSH_400__kab.">[2]EX_SUMA!$DA$34:$DF$34</definedName>
    <definedName name="VSH_407__kab.">[2]EX_SUMA!$DA$35:$DF$35</definedName>
    <definedName name="VV_1400_D_Zetor">[2]EX_SUMA!$DA$20:$DF$20</definedName>
    <definedName name="VV_1404_D_Cummins">[2]EX_SUMA!$DA$22:$DF$22</definedName>
    <definedName name="VV_1407_D">[2]EX_SUMA!$DA$21:$DF$21</definedName>
    <definedName name="VV_170">[2]EX_SUMA!$DA$8:$DF$8</definedName>
    <definedName name="VV_170__kab._nápr.">[2]EX_SUMA!$DA$9:$DF$9</definedName>
    <definedName name="VV_2000_D">[2]EX_SUMA!$DA$24:$DF$24</definedName>
    <definedName name="VV_2000_PD">[2]EX_SUMA!$DA$25:$DF$25</definedName>
    <definedName name="VV_2003_D">[2]EX_SUMA!$DA$26:$DF$26</definedName>
    <definedName name="VV_2004_D">[2]EX_SUMA!$DA$27:$DF$27</definedName>
    <definedName name="VV_2004_PD">[2]EX_SUMA!$DA$28:$DF$28</definedName>
    <definedName name="VV_2007_D">[2]EX_SUMA!$DA$29:$DF$29</definedName>
    <definedName name="VV_500_D">[2]EX_SUMA!$DA$10:$DF$10</definedName>
    <definedName name="VV_503_D">[2]EX_SUMA!$DA$11:$DF$11</definedName>
    <definedName name="VV_507_D">[2]EX_SUMA!$DA$12:$DF$12</definedName>
    <definedName name="VV_603_D">[2]EX_SUMA!$DA$14:$DF$14</definedName>
    <definedName name="VV_607_D">[2]EX_SUMA!$DA$15:$DF$15</definedName>
    <definedName name="VV_900_D_Zetor">[2]EX_SUMA!$DA$16:$DF$16</definedName>
    <definedName name="VV_903_D_Deutz">[2]EX_SUMA!$DA$17:$DF$17</definedName>
    <definedName name="VV_904_D_Cummins">[2]EX_SUMA!$DA$18:$DF$18</definedName>
    <definedName name="VV_907_D">[2]EX_SUMA!$DA$19:$DF$19</definedName>
    <definedName name="VVW_3405">[2]EX_SUMA!$DA$36:$DF$36</definedName>
    <definedName name="xxx">[7]Doplnění!$G$11</definedName>
    <definedName name="xxxx" localSheetId="5">#REF!</definedName>
    <definedName name="xxxx" localSheetId="4">#REF!</definedName>
    <definedName name="xxxx" localSheetId="3">#REF!</definedName>
    <definedName name="xxxx">#REF!</definedName>
    <definedName name="yvby" localSheetId="5">#REF!</definedName>
    <definedName name="yvby" localSheetId="4">#REF!</definedName>
    <definedName name="yvby" localSheetId="3">#REF!</definedName>
    <definedName name="yvby">#REF!</definedName>
    <definedName name="ZCktIIP1">[1]Podmínky!$C$142:$G$143</definedName>
    <definedName name="ZCktIIP11">[1]Podmínky!$C$170:$G$171</definedName>
    <definedName name="ZCktIIP12">[1]Podmínky!$C$172:$G$173</definedName>
    <definedName name="ZCktIIP13">[1]Podmínky!$C$174:$G$175</definedName>
    <definedName name="ZCktIIP14">[1]Podmínky!$C$176:$G$177</definedName>
    <definedName name="ZCktIIP15">[1]Podmínky!$C$178:$G$179</definedName>
    <definedName name="ZCktIIP16">[1]Podmínky!$C$180:$G$181</definedName>
    <definedName name="ZCktIIP17">[1]Podmínky!$C$182:$G$183</definedName>
    <definedName name="ZCktIIP2">[1]Podmínky!$C$144:$G$145</definedName>
    <definedName name="ZCktIIP3">[1]Podmínky!$C$146:$G$147</definedName>
    <definedName name="ZCktIIP4">[1]Podmínky!$C$148:$G$149</definedName>
    <definedName name="ZCktIIP5">[1]Podmínky!$C$150:$G$151</definedName>
    <definedName name="ZCktIIP6">[1]Podmínky!$C$152:$G$153</definedName>
    <definedName name="ZCktIIP7">[1]Podmínky!$C$154:$G$155</definedName>
    <definedName name="ZCktIIV1">[1]Podmínky!$C$184:$G$185</definedName>
    <definedName name="ZCktIIV11">[1]Podmínky!$C$198:$G$199</definedName>
    <definedName name="ZCktIIV12">[1]Podmínky!$C$200:$G$201</definedName>
    <definedName name="ZCktIIV13">[1]Podmínky!$C$202:$G$203</definedName>
    <definedName name="ZCktIIV14">[1]Podmínky!$C$204:$G$205</definedName>
    <definedName name="ZCktIIV15">[1]Podmínky!$C$206:$G$207</definedName>
    <definedName name="ZCktIIV16">[1]Podmínky!$C$208:$G$209</definedName>
    <definedName name="ZCktIIV17">[1]Podmínky!$C$210:$G$211</definedName>
    <definedName name="ZCktIIV2">[1]Podmínky!$C$186:$G$187</definedName>
    <definedName name="ZCktIIV3">[1]Podmínky!$C$188:$G$189</definedName>
    <definedName name="ZCktIIV4">[1]Podmínky!$C$190:$G$191</definedName>
    <definedName name="ZCktIIV5">[1]Podmínky!$C$192:$G$193</definedName>
    <definedName name="ZCktIIV6">[1]Podmínky!$C$194:$G$195</definedName>
    <definedName name="ZCktIIV7">[1]Podmínky!$C$196:$G$197</definedName>
    <definedName name="ZCktIIVo1">[1]Podmínky!$C$156:$G$157</definedName>
    <definedName name="ZCktIIVo2">[1]Podmínky!$C$158:$G$159</definedName>
    <definedName name="ZCktIIVo3">[1]Podmínky!$C$160:$G$161</definedName>
    <definedName name="ZCktIIVo4">[1]Podmínky!$C$162:$G$163</definedName>
    <definedName name="ZCktIIVo5">[1]Podmínky!$C$164:$G$165</definedName>
    <definedName name="ZCktIIVo6">[1]Podmínky!$C$166:$G$167</definedName>
    <definedName name="ZCktIIVo7">[1]Podmínky!$C$168:$G$169</definedName>
    <definedName name="ZCktP1">[1]Podmínky!$C$72:$G$73</definedName>
    <definedName name="ZCktP11">[1]Podmínky!$C$100:$G$101</definedName>
    <definedName name="ZCktP12">[1]Podmínky!$C$102:$G$103</definedName>
    <definedName name="ZCktP13">[1]Podmínky!$C$104:$G$105</definedName>
    <definedName name="ZCktP14">[1]Podmínky!$C$106:$G$107</definedName>
    <definedName name="ZCktP15">[1]Podmínky!$C$108:$G$109</definedName>
    <definedName name="ZCktP16">[1]Podmínky!$C$110:$G$111</definedName>
    <definedName name="ZCktP17">[1]Podmínky!$C$112:$G$113</definedName>
    <definedName name="ZCktP2">[1]Podmínky!$C$74:$G$75</definedName>
    <definedName name="ZCktP3">[1]Podmínky!$C$76:$G$77</definedName>
    <definedName name="ZCktP4">[1]Podmínky!$C$78:$G$79</definedName>
    <definedName name="ZCktP5">[1]Podmínky!$C$80:$G$81</definedName>
    <definedName name="ZCktP6">[1]Podmínky!$C$82:$G$83</definedName>
    <definedName name="ZCktP7">[1]Podmínky!$C$84:$G$85</definedName>
    <definedName name="ZCktV1">[1]Podmínky!$C$114:$G$115</definedName>
    <definedName name="ZCktV11">[1]Podmínky!$C$128:$G$129</definedName>
    <definedName name="ZCktV12">[1]Podmínky!$C$130:$G$131</definedName>
    <definedName name="ZCktV13">[1]Podmínky!$C$132:$G$133</definedName>
    <definedName name="ZCktV14">[1]Podmínky!$C$134:$G$135</definedName>
    <definedName name="ZCktV15">[1]Podmínky!$C$136:$G$137</definedName>
    <definedName name="ZCktV16">[1]Podmínky!$C$138:$G$139</definedName>
    <definedName name="ZCktV17">[1]Podmínky!$C$140:$G$141</definedName>
    <definedName name="ZCktV2">[1]Podmínky!$C$116:$G$117</definedName>
    <definedName name="ZCktV3">[1]Podmínky!$C$118:$G$119</definedName>
    <definedName name="ZCktV4">[1]Podmínky!$C$120:$G$121</definedName>
    <definedName name="ZCktV5">[1]Podmínky!$C$122:$G$123</definedName>
    <definedName name="ZCktV6">[1]Podmínky!$C$124:$G$125</definedName>
    <definedName name="ZCktV7">[1]Podmínky!$C$126:$G$127</definedName>
    <definedName name="ZCktVo1">[1]Podmínky!$C$86:$G$87</definedName>
    <definedName name="ZCktVo2">[1]Podmínky!$C$88:$G$89</definedName>
    <definedName name="ZCktVo3">[1]Podmínky!$C$90:$G$91</definedName>
    <definedName name="ZCktVo4">[1]Podmínky!$C$92:$G$93</definedName>
    <definedName name="ZCktVo5">[1]Podmínky!$C$94:$G$95</definedName>
    <definedName name="ZCktVo6">[1]Podmínky!$C$96:$G$97</definedName>
    <definedName name="ZCktVo7">[1]Podmínky!$C$98:$G$99</definedName>
    <definedName name="ZLtP1">[1]Podmínky!$C$212:$G$213</definedName>
    <definedName name="ZLtP11">[1]Podmínky!$C$240:$G$241</definedName>
    <definedName name="ZLtP12">[1]Podmínky!$C$242:$G$243</definedName>
    <definedName name="ZLtP13">[1]Podmínky!$C$244:$G$245</definedName>
    <definedName name="ZLtP14">[1]Podmínky!$C$246:$G$247</definedName>
    <definedName name="ZLtP15">[1]Podmínky!$C$248:$G$249</definedName>
    <definedName name="ZLtP16">[1]Podmínky!$C$250:$G$251</definedName>
    <definedName name="ZLtP17">[1]Podmínky!$C$252:$G$253</definedName>
    <definedName name="ZLtP2">[1]Podmínky!$C$214:$G$215</definedName>
    <definedName name="ZLtP3">[1]Podmínky!$C$216:$G$217</definedName>
    <definedName name="ZLtP4">[1]Podmínky!$C$218:$G$219</definedName>
    <definedName name="ZLtP5">[1]Podmínky!$C$220:$G$221</definedName>
    <definedName name="ZLtP6">[1]Podmínky!$C$222:$G$223</definedName>
    <definedName name="ZLtP7">[1]Podmínky!$C$224:$G$225</definedName>
    <definedName name="ZLtV1">[1]Podmínky!$C$254:$G$255</definedName>
    <definedName name="ZLtV11">[1]Podmínky!$C$268:$G$269</definedName>
    <definedName name="ZLtV12">[1]Podmínky!$C$270:$G$271</definedName>
    <definedName name="ZLtV13">[1]Podmínky!$C$272:$G$273</definedName>
    <definedName name="ZLtV14">[1]Podmínky!$C$274:$G$275</definedName>
    <definedName name="ZLtV15">[1]Podmínky!$C$276:$G$277</definedName>
    <definedName name="ZLtV16">[1]Podmínky!$C$278:$G$279</definedName>
    <definedName name="ZLtV17">[1]Podmínky!$C$280:$G$281</definedName>
    <definedName name="ZLtV2">[1]Podmínky!$C$256:$G$257</definedName>
    <definedName name="ZLtV3">[1]Podmínky!$C$258:$G$259</definedName>
    <definedName name="ZLtV4">[1]Podmínky!$C$260:$G$261</definedName>
    <definedName name="ZLtV5">[1]Podmínky!$C$262:$G$263</definedName>
    <definedName name="ZLtV6">[1]Podmínky!$C$264:$G$265</definedName>
    <definedName name="ZLtV7">[1]Podmínky!$C$266:$G$267</definedName>
    <definedName name="ZLtVo1">[1]Podmínky!$C$226:$G$227</definedName>
    <definedName name="ZLtVo2">[1]Podmínky!$C$228:$G$229</definedName>
    <definedName name="ZLtVo3">[1]Podmínky!$C$230:$G$231</definedName>
    <definedName name="ZLtVo4">[1]Podmínky!$C$232:$G$233</definedName>
    <definedName name="ZLtVo5">[1]Podmínky!$C$234:$G$235</definedName>
    <definedName name="ZLtVo6">[1]Podmínky!$C$236:$G$237</definedName>
    <definedName name="ZLtVo7">[1]Podmínky!$C$238:$G$239</definedName>
    <definedName name="ZPtP1">[1]Podmínky!$C$282:$G$283</definedName>
    <definedName name="ZPtP2">[1]Podmínky!$C$284:$G$285</definedName>
    <definedName name="ZPtP3">[1]Podmínky!$C$286:$G$287</definedName>
    <definedName name="ZPtP4">[1]Podmínky!$C$288:$G$289</definedName>
    <definedName name="ZPtP5">[1]Podmínky!$C$290:$G$291</definedName>
    <definedName name="ZPtP6">[1]Podmínky!$C$292:$G$293</definedName>
    <definedName name="ZPtP7">[1]Podmínky!$C$294:$G$295</definedName>
    <definedName name="ZPtV1">[1]Podmínky!$C$310:$G$311</definedName>
    <definedName name="ZPtV2">[1]Podmínky!$C$312:$G$313</definedName>
    <definedName name="ZPtV3">[1]Podmínky!$C$314:$G$315</definedName>
    <definedName name="ZPtV4">[1]Podmínky!$C$316:$G$317</definedName>
    <definedName name="ZPtV5">[1]Podmínky!$C$318:$G$319</definedName>
    <definedName name="ZPtV6">[1]Podmínky!$C$320:$G$321</definedName>
    <definedName name="ZPtV7">[1]Podmínky!$C$322:$G$323</definedName>
    <definedName name="ZPtVo1">[1]Podmínky!$C$296:$G$297</definedName>
    <definedName name="ZPtVo2">[1]Podmínky!$C$298:$G$299</definedName>
    <definedName name="ZPtVo3">[1]Podmínky!$C$300:$G$301</definedName>
    <definedName name="ZPtVo4">[1]Podmínky!$C$302:$G$303</definedName>
    <definedName name="ZPtVo5">[1]Podmínky!$C$304:$G$305</definedName>
    <definedName name="ZPtVo6">[1]Podmínky!$C$306:$G$307</definedName>
    <definedName name="ZPtVo7">[1]Podmínky!$C$308:$G$309</definedName>
    <definedName name="ZSpilP11">[1]Podmínky!$C$30:$G$31</definedName>
    <definedName name="ZSpilP12">[1]Podmínky!$C$32:$G$33</definedName>
    <definedName name="ZSpilP13">[1]Podmínky!$C$34:$G$35</definedName>
    <definedName name="ZSpilP14">[1]Podmínky!$C$36:$G$37</definedName>
    <definedName name="ZSpilP15">[1]Podmínky!$C$38:$G$39</definedName>
    <definedName name="ZSpilP16">[1]Podmínky!$C$40:$G$41</definedName>
    <definedName name="ZSpilP17">[1]Podmínky!$C$42:$G$43</definedName>
    <definedName name="ZSpilV1">[1]Podmínky!$C$44:$G$45</definedName>
    <definedName name="ZSpilV11">[1]Podmínky!$C$58:$G$59</definedName>
    <definedName name="ZSpilV12">[1]Podmínky!$C$60:$G$61</definedName>
    <definedName name="ZSpilV13">[1]Podmínky!$C$62:$G$63</definedName>
    <definedName name="ZSpilV14">[1]Podmínky!$C$64:$G$65</definedName>
    <definedName name="ZSpilV15">[1]Podmínky!$C$66:$G$67</definedName>
    <definedName name="ZSpilV16">[1]Podmínky!$C$68:$G$69</definedName>
    <definedName name="ZSpilV17">[1]Podmínky!$C$70:$G$71</definedName>
    <definedName name="ZSpilV3">[1]Podmínky!$C$48:$G$49</definedName>
    <definedName name="ZSpilV7">[1]Podmínky!$C$56:$G$57</definedName>
    <definedName name="ZSpilVo1">[1]Podmínky!$C$16:$G$17</definedName>
    <definedName name="ZSpilVo2">[1]Podmínky!$C$18:$G$19</definedName>
    <definedName name="ZSpilVo3">[1]Podmínky!$C$20:$G$21</definedName>
    <definedName name="ZSpilVo4">[1]Podmínky!$C$22:$G$23</definedName>
    <definedName name="ZSpilVo5">[1]Podmínky!$C$24:$G$25</definedName>
    <definedName name="ZSpilVo6">[1]Podmínky!$C$26:$G$27</definedName>
    <definedName name="ZSpilVo7">[1]Podmínky!$C$28:$G$29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7" l="1"/>
  <c r="F26" i="7"/>
  <c r="E26" i="7"/>
  <c r="D26" i="7"/>
  <c r="C26" i="7"/>
  <c r="B26" i="7"/>
  <c r="E39" i="7" l="1"/>
  <c r="H37" i="7"/>
  <c r="G37" i="7"/>
  <c r="H36" i="7"/>
  <c r="H35" i="7"/>
  <c r="H34" i="7"/>
  <c r="H33" i="7"/>
  <c r="H32" i="7"/>
  <c r="H31" i="7"/>
  <c r="H30" i="7"/>
  <c r="F30" i="7"/>
  <c r="F39" i="7" s="1"/>
  <c r="E30" i="7"/>
  <c r="F24" i="7"/>
  <c r="E24" i="7"/>
  <c r="H24" i="7" s="1"/>
  <c r="F23" i="7"/>
  <c r="E23" i="7"/>
  <c r="F22" i="7"/>
  <c r="E22" i="7"/>
  <c r="D22" i="7"/>
  <c r="B22" i="7"/>
  <c r="F21" i="7"/>
  <c r="E21" i="7"/>
  <c r="D21" i="7"/>
  <c r="D27" i="7" s="1"/>
  <c r="B21" i="7"/>
  <c r="B27" i="7" s="1"/>
  <c r="F19" i="7"/>
  <c r="E19" i="7"/>
  <c r="C19" i="7"/>
  <c r="F18" i="7"/>
  <c r="F25" i="7" s="1"/>
  <c r="E18" i="7"/>
  <c r="E28" i="7" s="1"/>
  <c r="D18" i="7"/>
  <c r="D28" i="7" s="1"/>
  <c r="C18" i="7"/>
  <c r="C28" i="7" s="1"/>
  <c r="B18" i="7"/>
  <c r="B28" i="7" s="1"/>
  <c r="F12" i="7"/>
  <c r="F13" i="7" s="1"/>
  <c r="E12" i="7"/>
  <c r="E13" i="7" s="1"/>
  <c r="B12" i="7"/>
  <c r="B13" i="7" s="1"/>
  <c r="D10" i="7"/>
  <c r="D23" i="7" s="1"/>
  <c r="B10" i="7"/>
  <c r="B23" i="7" s="1"/>
  <c r="C9" i="7"/>
  <c r="C22" i="7" s="1"/>
  <c r="C8" i="7"/>
  <c r="C21" i="7" s="1"/>
  <c r="D6" i="7"/>
  <c r="D19" i="7" s="1"/>
  <c r="B6" i="7"/>
  <c r="B19" i="7" s="1"/>
  <c r="B25" i="7" s="1"/>
  <c r="D25" i="7" l="1"/>
  <c r="H22" i="7"/>
  <c r="H21" i="7"/>
  <c r="C27" i="7"/>
  <c r="H28" i="7"/>
  <c r="H23" i="7"/>
  <c r="H18" i="7"/>
  <c r="B29" i="7"/>
  <c r="B41" i="7" s="1"/>
  <c r="F29" i="7"/>
  <c r="F41" i="7" s="1"/>
  <c r="F28" i="7"/>
  <c r="C10" i="7"/>
  <c r="C23" i="7" s="1"/>
  <c r="D12" i="7"/>
  <c r="D13" i="7" s="1"/>
  <c r="C25" i="7"/>
  <c r="H39" i="7"/>
  <c r="E25" i="7"/>
  <c r="H25" i="7" s="1"/>
  <c r="E29" i="7"/>
  <c r="E41" i="7" s="1"/>
  <c r="H19" i="7"/>
  <c r="H27" i="7"/>
  <c r="D13" i="6"/>
  <c r="C13" i="6"/>
  <c r="D10" i="6"/>
  <c r="C10" i="6"/>
  <c r="C29" i="7" l="1"/>
  <c r="C41" i="7" s="1"/>
  <c r="H26" i="7"/>
  <c r="H29" i="7" s="1"/>
  <c r="H40" i="7" s="1"/>
  <c r="C12" i="7"/>
  <c r="C13" i="7" s="1"/>
  <c r="D29" i="7"/>
  <c r="D41" i="7" s="1"/>
  <c r="G38" i="7"/>
  <c r="H38" i="7" s="1"/>
  <c r="F13" i="6"/>
  <c r="D26" i="6" s="1"/>
  <c r="F23" i="6" l="1"/>
  <c r="D22" i="6"/>
  <c r="D23" i="6"/>
  <c r="D20" i="6"/>
  <c r="D21" i="6"/>
  <c r="K44" i="5"/>
  <c r="J44" i="5"/>
  <c r="I44" i="5"/>
  <c r="H44" i="5"/>
  <c r="G44" i="5"/>
  <c r="F44" i="5"/>
  <c r="E44" i="5"/>
  <c r="D44" i="5"/>
  <c r="K42" i="5"/>
  <c r="I42" i="5"/>
  <c r="G42" i="5"/>
  <c r="E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C39" i="5"/>
  <c r="C49" i="5" s="1"/>
  <c r="C37" i="5"/>
  <c r="C36" i="5"/>
  <c r="D29" i="5"/>
  <c r="D25" i="5"/>
  <c r="D17" i="5"/>
  <c r="D18" i="5" s="1"/>
  <c r="D20" i="5" s="1"/>
  <c r="D30" i="5" s="1"/>
  <c r="D10" i="5"/>
  <c r="F10" i="5" s="1"/>
  <c r="C50" i="5" l="1"/>
  <c r="C51" i="5" s="1"/>
  <c r="I33" i="5"/>
  <c r="I34" i="5" s="1"/>
  <c r="I35" i="5" s="1"/>
  <c r="I36" i="5" s="1"/>
  <c r="I37" i="5" s="1"/>
  <c r="E33" i="5"/>
  <c r="E34" i="5" s="1"/>
  <c r="E35" i="5" s="1"/>
  <c r="E36" i="5" s="1"/>
  <c r="E37" i="5" s="1"/>
  <c r="H33" i="5"/>
  <c r="H34" i="5" s="1"/>
  <c r="H35" i="5" s="1"/>
  <c r="H36" i="5" s="1"/>
  <c r="H37" i="5" s="1"/>
  <c r="D33" i="5"/>
  <c r="D34" i="5" s="1"/>
  <c r="D35" i="5" s="1"/>
  <c r="D36" i="5" s="1"/>
  <c r="D37" i="5" s="1"/>
  <c r="K33" i="5"/>
  <c r="K34" i="5" s="1"/>
  <c r="K35" i="5" s="1"/>
  <c r="K36" i="5" s="1"/>
  <c r="K37" i="5" s="1"/>
  <c r="G33" i="5"/>
  <c r="G34" i="5" s="1"/>
  <c r="G35" i="5" s="1"/>
  <c r="G36" i="5" s="1"/>
  <c r="G37" i="5" s="1"/>
  <c r="C33" i="5"/>
  <c r="C34" i="5" s="1"/>
  <c r="C35" i="5" s="1"/>
  <c r="F33" i="5"/>
  <c r="F34" i="5" s="1"/>
  <c r="F35" i="5" s="1"/>
  <c r="F36" i="5" s="1"/>
  <c r="F37" i="5" s="1"/>
  <c r="J33" i="5"/>
  <c r="J34" i="5" s="1"/>
  <c r="J35" i="5" s="1"/>
  <c r="J36" i="5" s="1"/>
  <c r="J37" i="5" s="1"/>
  <c r="H11" i="5"/>
  <c r="H10" i="5"/>
  <c r="C26" i="4"/>
  <c r="C27" i="4" s="1"/>
  <c r="F25" i="4"/>
  <c r="H25" i="4" s="1"/>
  <c r="H33" i="4" s="1"/>
  <c r="E25" i="4"/>
  <c r="F24" i="4"/>
  <c r="E24" i="4"/>
  <c r="H24" i="4" s="1"/>
  <c r="H32" i="4" s="1"/>
  <c r="F23" i="4"/>
  <c r="E23" i="4"/>
  <c r="F22" i="4"/>
  <c r="E22" i="4"/>
  <c r="H21" i="4"/>
  <c r="E36" i="2"/>
  <c r="D36" i="2"/>
  <c r="C36" i="2"/>
  <c r="B36" i="2"/>
  <c r="E23" i="2"/>
  <c r="D23" i="2"/>
  <c r="C23" i="2"/>
  <c r="B23" i="2"/>
  <c r="E17" i="2"/>
  <c r="D17" i="2"/>
  <c r="C17" i="2"/>
  <c r="B17" i="2"/>
  <c r="F12" i="2"/>
  <c r="F13" i="2" s="1"/>
  <c r="E12" i="2"/>
  <c r="E13" i="2" s="1"/>
  <c r="D10" i="2"/>
  <c r="B10" i="2"/>
  <c r="C9" i="2"/>
  <c r="B21" i="2" s="1"/>
  <c r="C8" i="2"/>
  <c r="C20" i="2" s="1"/>
  <c r="D6" i="2"/>
  <c r="B6" i="2"/>
  <c r="D18" i="2" s="1"/>
  <c r="F7" i="1"/>
  <c r="C7" i="1"/>
  <c r="D6" i="1"/>
  <c r="E6" i="1" s="1"/>
  <c r="E5" i="1"/>
  <c r="D5" i="1"/>
  <c r="D4" i="1"/>
  <c r="E4" i="1" s="1"/>
  <c r="F17" i="2" l="1"/>
  <c r="F23" i="2"/>
  <c r="H23" i="4"/>
  <c r="H31" i="4" s="1"/>
  <c r="B18" i="2"/>
  <c r="C10" i="2"/>
  <c r="C22" i="2" s="1"/>
  <c r="D20" i="2"/>
  <c r="D21" i="2"/>
  <c r="C21" i="2"/>
  <c r="D45" i="5"/>
  <c r="D46" i="5" s="1"/>
  <c r="D48" i="5" s="1"/>
  <c r="D49" i="5" s="1"/>
  <c r="D50" i="5" s="1"/>
  <c r="D51" i="5" s="1"/>
  <c r="E51" i="5" s="1"/>
  <c r="F45" i="5"/>
  <c r="F46" i="5" s="1"/>
  <c r="E45" i="5"/>
  <c r="E46" i="5" s="1"/>
  <c r="E48" i="5" s="1"/>
  <c r="E49" i="5" s="1"/>
  <c r="E50" i="5" s="1"/>
  <c r="H45" i="5"/>
  <c r="H46" i="5" s="1"/>
  <c r="K45" i="5"/>
  <c r="K46" i="5" s="1"/>
  <c r="G45" i="5"/>
  <c r="G46" i="5" s="1"/>
  <c r="J45" i="5"/>
  <c r="J46" i="5" s="1"/>
  <c r="I45" i="5"/>
  <c r="I46" i="5" s="1"/>
  <c r="H22" i="4"/>
  <c r="H30" i="4" s="1"/>
  <c r="F26" i="4"/>
  <c r="F27" i="4" s="1"/>
  <c r="E26" i="4"/>
  <c r="E7" i="1"/>
  <c r="D7" i="1"/>
  <c r="D11" i="1" s="1"/>
  <c r="C9" i="1"/>
  <c r="D25" i="2"/>
  <c r="E18" i="2"/>
  <c r="B22" i="2"/>
  <c r="E20" i="2"/>
  <c r="B12" i="2"/>
  <c r="B13" i="2" s="1"/>
  <c r="C18" i="2"/>
  <c r="B20" i="2"/>
  <c r="E21" i="2"/>
  <c r="D22" i="2"/>
  <c r="D24" i="2" s="1"/>
  <c r="D26" i="2" s="1"/>
  <c r="D12" i="2"/>
  <c r="D13" i="2" s="1"/>
  <c r="C12" i="2"/>
  <c r="C13" i="2" s="1"/>
  <c r="F15" i="1"/>
  <c r="F20" i="2" l="1"/>
  <c r="H26" i="4"/>
  <c r="H29" i="4" s="1"/>
  <c r="H34" i="4"/>
  <c r="F21" i="2"/>
  <c r="C24" i="2"/>
  <c r="F18" i="2"/>
  <c r="E22" i="2"/>
  <c r="F22" i="2" s="1"/>
  <c r="G47" i="5"/>
  <c r="G48" i="5" s="1"/>
  <c r="G49" i="5" s="1"/>
  <c r="G50" i="5" s="1"/>
  <c r="F47" i="5"/>
  <c r="F48" i="5" s="1"/>
  <c r="F49" i="5" s="1"/>
  <c r="F50" i="5" s="1"/>
  <c r="F51" i="5" s="1"/>
  <c r="G51" i="5" s="1"/>
  <c r="K47" i="5"/>
  <c r="K48" i="5" s="1"/>
  <c r="K49" i="5" s="1"/>
  <c r="K50" i="5" s="1"/>
  <c r="I47" i="5"/>
  <c r="I48" i="5" s="1"/>
  <c r="I49" i="5" s="1"/>
  <c r="I50" i="5" s="1"/>
  <c r="H47" i="5"/>
  <c r="H48" i="5" s="1"/>
  <c r="H49" i="5" s="1"/>
  <c r="H50" i="5" s="1"/>
  <c r="J47" i="5"/>
  <c r="J48" i="5" s="1"/>
  <c r="J49" i="5" s="1"/>
  <c r="J50" i="5" s="1"/>
  <c r="H27" i="4"/>
  <c r="E27" i="4"/>
  <c r="E13" i="1"/>
  <c r="B24" i="2"/>
  <c r="E25" i="2"/>
  <c r="E24" i="2"/>
  <c r="E26" i="2" s="1"/>
  <c r="C25" i="2"/>
  <c r="F25" i="2" l="1"/>
  <c r="H51" i="5"/>
  <c r="I51" i="5" s="1"/>
  <c r="J51" i="5" s="1"/>
  <c r="K51" i="5" s="1"/>
  <c r="B26" i="2"/>
  <c r="F24" i="2"/>
  <c r="C26" i="2"/>
  <c r="F26" i="2" l="1"/>
</calcChain>
</file>

<file path=xl/sharedStrings.xml><?xml version="1.0" encoding="utf-8"?>
<sst xmlns="http://schemas.openxmlformats.org/spreadsheetml/2006/main" count="268" uniqueCount="194">
  <si>
    <t xml:space="preserve">Plán </t>
  </si>
  <si>
    <t>Přepočet I.</t>
  </si>
  <si>
    <t>Přepočet II.</t>
  </si>
  <si>
    <t>Skutečnost</t>
  </si>
  <si>
    <t>Množství</t>
  </si>
  <si>
    <t>Cena na j.</t>
  </si>
  <si>
    <t>Kurz</t>
  </si>
  <si>
    <t>Tržba netto v Kč</t>
  </si>
  <si>
    <t xml:space="preserve">Celková odchylka </t>
  </si>
  <si>
    <t>Množstevní odchylka</t>
  </si>
  <si>
    <t>Cenová odchylka</t>
  </si>
  <si>
    <t>Kurzová odchylka</t>
  </si>
  <si>
    <t>obchodní zástupce</t>
  </si>
  <si>
    <t>obchodní ředitel</t>
  </si>
  <si>
    <t>finanční ředitel</t>
  </si>
  <si>
    <t>Odchylky tržeb</t>
  </si>
  <si>
    <t>Výpočet rentability zákazníka</t>
  </si>
  <si>
    <t>Rentabilita produktů</t>
  </si>
  <si>
    <t>Produkty</t>
  </si>
  <si>
    <t>A</t>
  </si>
  <si>
    <t>B</t>
  </si>
  <si>
    <t>C</t>
  </si>
  <si>
    <t>D</t>
  </si>
  <si>
    <t>E</t>
  </si>
  <si>
    <t>Prodejní cena</t>
  </si>
  <si>
    <t>Slevy</t>
  </si>
  <si>
    <t>Nákupní cena/Výrobní náklady</t>
  </si>
  <si>
    <t>Doprava</t>
  </si>
  <si>
    <t>Přebalení</t>
  </si>
  <si>
    <t>Skladné</t>
  </si>
  <si>
    <t>Krycí příspěvek</t>
  </si>
  <si>
    <t>KP/tržby v %</t>
  </si>
  <si>
    <t>Rentabilita zákazníka</t>
  </si>
  <si>
    <t>CELKEM</t>
  </si>
  <si>
    <t>Alfa</t>
  </si>
  <si>
    <t>Beta</t>
  </si>
  <si>
    <t>Gama</t>
  </si>
  <si>
    <t>Delta</t>
  </si>
  <si>
    <t>Tržby</t>
  </si>
  <si>
    <t xml:space="preserve">Nákupní cena/Výrobní náklady </t>
  </si>
  <si>
    <t>Krycí příspěvek I. produktů</t>
  </si>
  <si>
    <t>Náklady na financování zákazníka</t>
  </si>
  <si>
    <t>Krycí příspěvek II. zákazníka</t>
  </si>
  <si>
    <t>Zákazníci</t>
  </si>
  <si>
    <t>Prodáno ks</t>
  </si>
  <si>
    <t>Celkem ks</t>
  </si>
  <si>
    <t>Propočet kalkulace výrobku ve vazbě na efektivitu a zmetkovitost  - výsledek</t>
  </si>
  <si>
    <t>Lakovaný výrobek (dvě vrstvy lakování)</t>
  </si>
  <si>
    <t>Lakovací vrstva  1</t>
  </si>
  <si>
    <t>Lakovací vrstva 2</t>
  </si>
  <si>
    <t>Cena plechu /výr.</t>
  </si>
  <si>
    <t>Spotřeba laku kg/výrobek</t>
  </si>
  <si>
    <t>Cena laku v CZK/kg</t>
  </si>
  <si>
    <t>Počet projetí za rok</t>
  </si>
  <si>
    <t>Počet výrobků za rok</t>
  </si>
  <si>
    <t>Zmetkovitost</t>
  </si>
  <si>
    <t>Lakovací linky</t>
  </si>
  <si>
    <t>L 1</t>
  </si>
  <si>
    <t>L 2</t>
  </si>
  <si>
    <t>Obsluha linky</t>
  </si>
  <si>
    <t>Zdvih/min</t>
  </si>
  <si>
    <t>Efektivita linky</t>
  </si>
  <si>
    <t>Mzdové náklady</t>
  </si>
  <si>
    <t>SAZBA lidské práce (CZK/hod.)</t>
  </si>
  <si>
    <t>Výrobní náklady</t>
  </si>
  <si>
    <t>SAZBA výrobní režie (CZK/hod.)</t>
  </si>
  <si>
    <t>Fixní náklady</t>
  </si>
  <si>
    <t>SAZBA fixní režie (CZK/výr.)</t>
  </si>
  <si>
    <t>Kalkulace na jednici</t>
  </si>
  <si>
    <t>Materiálové náklady</t>
  </si>
  <si>
    <t>Plech</t>
  </si>
  <si>
    <t>Lak</t>
  </si>
  <si>
    <t>Mzdy dělníků</t>
  </si>
  <si>
    <t>Ostatní přímé náklady</t>
  </si>
  <si>
    <t>Nepřímé fixní náklady</t>
  </si>
  <si>
    <t>Kalkulace výrobku</t>
  </si>
  <si>
    <t>Celkové náklady výroby</t>
  </si>
  <si>
    <t>Roční zmetkovitost  (CZK)</t>
  </si>
  <si>
    <t>Roční materiálové náklady (CZK)</t>
  </si>
  <si>
    <t>Roční mzdové náklady (CZK)</t>
  </si>
  <si>
    <t>Roční ostatní přímé náklady (CZK)</t>
  </si>
  <si>
    <t>Roční fixní náklady (CZK)</t>
  </si>
  <si>
    <t>CELKOVÉ ROČNÍ NÁKLADY (CZK)</t>
  </si>
  <si>
    <t>Hodnocení návratnosti investice s ohledem na časovou hodnotu peněz</t>
  </si>
  <si>
    <t>Zadání parametrů investice:</t>
  </si>
  <si>
    <t>Investiční výdaj - linka</t>
  </si>
  <si>
    <t>Životnost zařízení</t>
  </si>
  <si>
    <t>8 let</t>
  </si>
  <si>
    <t>Prodej výrobků v prvních 3 letech:</t>
  </si>
  <si>
    <t>ks/rok</t>
  </si>
  <si>
    <t>Kč/ks</t>
  </si>
  <si>
    <t>Náklady na materiál, mzdy a energie v prvních 3 letech:</t>
  </si>
  <si>
    <t>Prodej výrobků v dalších letech:</t>
  </si>
  <si>
    <t>Náklady na materiál, mzdy a energie v dalších letech:</t>
  </si>
  <si>
    <t>pokles o 5% oproti prvním letům</t>
  </si>
  <si>
    <t>Odpisy stanoveny jako kalkulační na celkový počet výrobků</t>
  </si>
  <si>
    <t>ks</t>
  </si>
  <si>
    <t>odpis první 3 roky</t>
  </si>
  <si>
    <t>odpis v dalších letech</t>
  </si>
  <si>
    <t>Pravidelné generální opravy každé 2 roky</t>
  </si>
  <si>
    <t>v nákladech</t>
  </si>
  <si>
    <t xml:space="preserve">V posledním roce prodej zařízení za cenu </t>
  </si>
  <si>
    <t>Propočet vážených nákladů na kapitál</t>
  </si>
  <si>
    <t>Hodnoty</t>
  </si>
  <si>
    <t>Komentář</t>
  </si>
  <si>
    <t>Čistý výnos dlouhodobých cenných papírů</t>
  </si>
  <si>
    <t>RIZIKO</t>
  </si>
  <si>
    <t>riziko bankovního sektoru</t>
  </si>
  <si>
    <t>Požadovaný výnos ke krytí rizika</t>
  </si>
  <si>
    <t>čistý výnos pro akcionáře</t>
  </si>
  <si>
    <t>Zdanění podílů na zisku</t>
  </si>
  <si>
    <t>daň z příjmu fyzických osob</t>
  </si>
  <si>
    <t xml:space="preserve">Náklady vlastního kapitálu, re </t>
  </si>
  <si>
    <t>pokrytí nákladů [ 9,5 /(1 - 0,15)]</t>
  </si>
  <si>
    <t>Mezibankovní úroková sazba PRIBOR</t>
  </si>
  <si>
    <t>Průměrná úroková sazba úvěru na trhu</t>
  </si>
  <si>
    <t xml:space="preserve">Daňová sazba </t>
  </si>
  <si>
    <t>daňový štít</t>
  </si>
  <si>
    <t>Náklady cizího kapitálu, rd</t>
  </si>
  <si>
    <t>[7*(1-0,19)]</t>
  </si>
  <si>
    <t>Vlastní kapitál</t>
  </si>
  <si>
    <t>Cizí kapitál</t>
  </si>
  <si>
    <t>Celkový kapitál</t>
  </si>
  <si>
    <t>Vážený průměr nákladů na kapitál</t>
  </si>
  <si>
    <t>WACC = rd * D/C + re * E/C</t>
  </si>
  <si>
    <t>Roky</t>
  </si>
  <si>
    <t>Použitá sazba vážených nákladů kapitálu</t>
  </si>
  <si>
    <t>index</t>
  </si>
  <si>
    <t>(1+ i)</t>
  </si>
  <si>
    <t>(1+ i) čas</t>
  </si>
  <si>
    <t xml:space="preserve">Disk.faktor/odúročitel </t>
  </si>
  <si>
    <t>Investiční výdaje</t>
  </si>
  <si>
    <t>Tržba z prodeje</t>
  </si>
  <si>
    <t>Náklady na výrobek</t>
  </si>
  <si>
    <t>Opravy</t>
  </si>
  <si>
    <t>Prodej zařízení</t>
  </si>
  <si>
    <t>Úroky</t>
  </si>
  <si>
    <t>Odpisy</t>
  </si>
  <si>
    <t>Hrubý zisk</t>
  </si>
  <si>
    <t>Daň ze zisku</t>
  </si>
  <si>
    <t>Čistý zisk</t>
  </si>
  <si>
    <t>Hotovostní tok (CF) celkem</t>
  </si>
  <si>
    <t>Čistá současná hodnota CF</t>
  </si>
  <si>
    <t>Kumulovaná ČSH</t>
  </si>
  <si>
    <t>Doba návratnosti</t>
  </si>
  <si>
    <t>v 8. roce</t>
  </si>
  <si>
    <t>Rozpočet střediska údržby</t>
  </si>
  <si>
    <t>Rok 2016 - skutečnost</t>
  </si>
  <si>
    <t>Rok 2017</t>
  </si>
  <si>
    <t>Položka rozpočtu</t>
  </si>
  <si>
    <t>Hodnota v Kč</t>
  </si>
  <si>
    <t>Mzdy</t>
  </si>
  <si>
    <t>Materiál</t>
  </si>
  <si>
    <t>Cestovné</t>
  </si>
  <si>
    <t>Služby</t>
  </si>
  <si>
    <t>Energie</t>
  </si>
  <si>
    <t>Ostatní provozní náklady</t>
  </si>
  <si>
    <t>Celkové náklady</t>
  </si>
  <si>
    <t>Sazba na hod.</t>
  </si>
  <si>
    <t>Kapacita střediska 4 zaměstnanci</t>
  </si>
  <si>
    <t>Hodiny interní</t>
  </si>
  <si>
    <t>Hodiny externí</t>
  </si>
  <si>
    <t>Střediska přebírající výkony:</t>
  </si>
  <si>
    <t>Plánovaný počet hodin údržby:</t>
  </si>
  <si>
    <t>Náklady</t>
  </si>
  <si>
    <t>Strojírna</t>
  </si>
  <si>
    <t>Lisovna</t>
  </si>
  <si>
    <t>Logistika a sklady</t>
  </si>
  <si>
    <t>Zisk údržby</t>
  </si>
  <si>
    <t>Administrativa</t>
  </si>
  <si>
    <t>Externě</t>
  </si>
  <si>
    <t>Neproduktové</t>
  </si>
  <si>
    <t>Výnosy hlavní</t>
  </si>
  <si>
    <t>Nákupní cena/Výrobní náklady na prodané</t>
  </si>
  <si>
    <t>Variabilní náklady</t>
  </si>
  <si>
    <t>Bonus od matky</t>
  </si>
  <si>
    <t>Výnosy přiřaditelné</t>
  </si>
  <si>
    <t>Bonus dodavatelský</t>
  </si>
  <si>
    <t>Rezerva na reklamace</t>
  </si>
  <si>
    <t>Krycí příspěvek II.</t>
  </si>
  <si>
    <t>Výrobní náklady období</t>
  </si>
  <si>
    <t>Marketingové náklady</t>
  </si>
  <si>
    <t>Správní náklady z centrály</t>
  </si>
  <si>
    <t>Neovlivnitelné náklady</t>
  </si>
  <si>
    <t>Vnitropodnikové náklady</t>
  </si>
  <si>
    <t>Náklady kapitálu</t>
  </si>
  <si>
    <t>Změna stavu výrobků</t>
  </si>
  <si>
    <t>Výnosy ostatní</t>
  </si>
  <si>
    <t>Výsledek hospodaření</t>
  </si>
  <si>
    <t>KP II./tržby</t>
  </si>
  <si>
    <t>Prodej v množství</t>
  </si>
  <si>
    <t>Účetní HV</t>
  </si>
  <si>
    <t>Výroba v množství</t>
  </si>
  <si>
    <t>Krycí příspěvky a manažerská výsledovka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</si>
</sst>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"/>
  </numFmts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u/>
      <sz val="14"/>
      <name val="Arial"/>
      <family val="2"/>
      <charset val="238"/>
    </font>
    <font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0"/>
      <name val="Arial CE"/>
    </font>
    <font>
      <b/>
      <sz val="12"/>
      <name val="Times New Roman CE"/>
      <family val="1"/>
      <charset val="238"/>
    </font>
    <font>
      <b/>
      <i/>
      <u/>
      <sz val="12"/>
      <name val="Times New Roman CE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2"/>
      <name val="Times New Roman CE"/>
      <family val="1"/>
      <charset val="238"/>
    </font>
    <font>
      <b/>
      <i/>
      <sz val="10"/>
      <name val="Arial CE"/>
    </font>
    <font>
      <b/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2" fillId="0" borderId="0"/>
    <xf numFmtId="0" fontId="14" fillId="0" borderId="0"/>
    <xf numFmtId="0" fontId="17" fillId="0" borderId="0"/>
    <xf numFmtId="9" fontId="2" fillId="0" borderId="0" applyFont="0" applyFill="0" applyBorder="0" applyAlignment="0" applyProtection="0"/>
  </cellStyleXfs>
  <cellXfs count="3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5" fillId="0" borderId="0" xfId="0" applyFont="1" applyFill="1" applyBorder="1"/>
    <xf numFmtId="3" fontId="5" fillId="2" borderId="0" xfId="0" applyNumberFormat="1" applyFont="1" applyFill="1"/>
    <xf numFmtId="3" fontId="5" fillId="3" borderId="0" xfId="0" applyNumberFormat="1" applyFont="1" applyFill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7" fillId="0" borderId="2" xfId="0" applyFont="1" applyBorder="1"/>
    <xf numFmtId="0" fontId="8" fillId="0" borderId="0" xfId="0" applyFont="1"/>
    <xf numFmtId="0" fontId="5" fillId="4" borderId="0" xfId="0" applyFont="1" applyFill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Border="1"/>
    <xf numFmtId="0" fontId="5" fillId="0" borderId="13" xfId="0" applyFont="1" applyBorder="1"/>
    <xf numFmtId="0" fontId="0" fillId="0" borderId="14" xfId="0" applyFill="1" applyBorder="1"/>
    <xf numFmtId="0" fontId="0" fillId="0" borderId="1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9" fillId="0" borderId="19" xfId="0" applyFont="1" applyBorder="1"/>
    <xf numFmtId="3" fontId="5" fillId="0" borderId="20" xfId="0" applyNumberFormat="1" applyFont="1" applyBorder="1"/>
    <xf numFmtId="9" fontId="0" fillId="0" borderId="0" xfId="1" applyFont="1"/>
    <xf numFmtId="0" fontId="5" fillId="2" borderId="0" xfId="0" applyFont="1" applyFill="1"/>
    <xf numFmtId="0" fontId="5" fillId="0" borderId="22" xfId="0" applyFont="1" applyBorder="1" applyAlignment="1">
      <alignment horizontal="center"/>
    </xf>
    <xf numFmtId="0" fontId="5" fillId="0" borderId="3" xfId="0" applyFon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10" fillId="0" borderId="0" xfId="0" applyFont="1"/>
    <xf numFmtId="0" fontId="5" fillId="0" borderId="25" xfId="0" applyFont="1" applyBorder="1"/>
    <xf numFmtId="3" fontId="0" fillId="0" borderId="14" xfId="0" applyNumberFormat="1" applyBorder="1"/>
    <xf numFmtId="3" fontId="0" fillId="0" borderId="15" xfId="0" applyNumberFormat="1" applyBorder="1"/>
    <xf numFmtId="3" fontId="5" fillId="0" borderId="26" xfId="0" applyNumberFormat="1" applyFont="1" applyBorder="1" applyAlignment="1">
      <alignment horizontal="center"/>
    </xf>
    <xf numFmtId="3" fontId="0" fillId="0" borderId="27" xfId="0" applyNumberFormat="1" applyBorder="1"/>
    <xf numFmtId="3" fontId="0" fillId="0" borderId="28" xfId="0" applyNumberFormat="1" applyBorder="1"/>
    <xf numFmtId="0" fontId="9" fillId="5" borderId="20" xfId="0" applyFont="1" applyFill="1" applyBorder="1"/>
    <xf numFmtId="3" fontId="5" fillId="5" borderId="20" xfId="0" applyNumberFormat="1" applyFont="1" applyFill="1" applyBorder="1"/>
    <xf numFmtId="3" fontId="5" fillId="5" borderId="30" xfId="0" applyNumberFormat="1" applyFont="1" applyFill="1" applyBorder="1"/>
    <xf numFmtId="3" fontId="5" fillId="0" borderId="19" xfId="0" applyNumberFormat="1" applyFont="1" applyFill="1" applyBorder="1" applyAlignment="1">
      <alignment horizontal="center"/>
    </xf>
    <xf numFmtId="3" fontId="5" fillId="6" borderId="20" xfId="0" applyNumberFormat="1" applyFont="1" applyFill="1" applyBorder="1"/>
    <xf numFmtId="3" fontId="5" fillId="6" borderId="19" xfId="0" applyNumberFormat="1" applyFont="1" applyFill="1" applyBorder="1" applyAlignment="1">
      <alignment horizontal="center"/>
    </xf>
    <xf numFmtId="0" fontId="9" fillId="0" borderId="0" xfId="0" applyFont="1" applyFill="1" applyBorder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11" fillId="7" borderId="1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/>
    </xf>
    <xf numFmtId="0" fontId="11" fillId="7" borderId="1" xfId="0" applyFont="1" applyFill="1" applyBorder="1"/>
    <xf numFmtId="3" fontId="0" fillId="0" borderId="33" xfId="0" applyNumberFormat="1" applyFill="1" applyBorder="1"/>
    <xf numFmtId="3" fontId="0" fillId="0" borderId="33" xfId="0" applyNumberFormat="1" applyBorder="1"/>
    <xf numFmtId="0" fontId="11" fillId="7" borderId="28" xfId="0" applyFont="1" applyFill="1" applyBorder="1"/>
    <xf numFmtId="3" fontId="0" fillId="0" borderId="32" xfId="0" applyNumberFormat="1" applyBorder="1"/>
    <xf numFmtId="0" fontId="11" fillId="0" borderId="20" xfId="0" applyFont="1" applyFill="1" applyBorder="1"/>
    <xf numFmtId="3" fontId="5" fillId="0" borderId="30" xfId="0" applyNumberFormat="1" applyFont="1" applyBorder="1"/>
    <xf numFmtId="3" fontId="5" fillId="0" borderId="31" xfId="0" applyNumberFormat="1" applyFont="1" applyBorder="1"/>
    <xf numFmtId="3" fontId="0" fillId="0" borderId="0" xfId="0" applyNumberFormat="1"/>
    <xf numFmtId="0" fontId="11" fillId="0" borderId="0" xfId="0" applyFont="1" applyFill="1" applyBorder="1"/>
    <xf numFmtId="9" fontId="0" fillId="0" borderId="0" xfId="0" applyNumberFormat="1" applyBorder="1"/>
    <xf numFmtId="0" fontId="12" fillId="0" borderId="0" xfId="4" applyFont="1"/>
    <xf numFmtId="0" fontId="9" fillId="0" borderId="0" xfId="4" applyFont="1"/>
    <xf numFmtId="0" fontId="2" fillId="0" borderId="0" xfId="4"/>
    <xf numFmtId="0" fontId="12" fillId="2" borderId="20" xfId="4" applyFont="1" applyFill="1" applyBorder="1"/>
    <xf numFmtId="0" fontId="13" fillId="2" borderId="21" xfId="4" applyFont="1" applyFill="1" applyBorder="1"/>
    <xf numFmtId="0" fontId="12" fillId="2" borderId="34" xfId="4" applyFont="1" applyFill="1" applyBorder="1"/>
    <xf numFmtId="0" fontId="5" fillId="0" borderId="0" xfId="4" applyFont="1"/>
    <xf numFmtId="0" fontId="5" fillId="0" borderId="30" xfId="4" applyFont="1" applyBorder="1"/>
    <xf numFmtId="0" fontId="5" fillId="0" borderId="31" xfId="4" applyFont="1" applyBorder="1"/>
    <xf numFmtId="0" fontId="5" fillId="0" borderId="19" xfId="4" applyFont="1" applyBorder="1"/>
    <xf numFmtId="0" fontId="9" fillId="0" borderId="13" xfId="4" applyFont="1" applyBorder="1"/>
    <xf numFmtId="0" fontId="2" fillId="0" borderId="0" xfId="4" applyBorder="1"/>
    <xf numFmtId="0" fontId="2" fillId="0" borderId="4" xfId="4" applyBorder="1"/>
    <xf numFmtId="0" fontId="2" fillId="0" borderId="33" xfId="4" applyBorder="1"/>
    <xf numFmtId="0" fontId="2" fillId="0" borderId="38" xfId="4" applyBorder="1"/>
    <xf numFmtId="3" fontId="2" fillId="0" borderId="0" xfId="4" applyNumberFormat="1" applyBorder="1"/>
    <xf numFmtId="10" fontId="2" fillId="0" borderId="0" xfId="4" applyNumberFormat="1" applyBorder="1"/>
    <xf numFmtId="0" fontId="9" fillId="0" borderId="39" xfId="4" applyFont="1" applyBorder="1"/>
    <xf numFmtId="0" fontId="2" fillId="0" borderId="2" xfId="4" applyBorder="1"/>
    <xf numFmtId="0" fontId="2" fillId="0" borderId="40" xfId="4" applyBorder="1"/>
    <xf numFmtId="0" fontId="2" fillId="0" borderId="41" xfId="4" applyBorder="1"/>
    <xf numFmtId="0" fontId="5" fillId="6" borderId="21" xfId="4" applyFont="1" applyFill="1" applyBorder="1"/>
    <xf numFmtId="0" fontId="5" fillId="6" borderId="30" xfId="4" applyFont="1" applyFill="1" applyBorder="1" applyAlignment="1">
      <alignment horizontal="center"/>
    </xf>
    <xf numFmtId="0" fontId="5" fillId="6" borderId="34" xfId="4" applyFont="1" applyFill="1" applyBorder="1" applyAlignment="1">
      <alignment horizontal="center"/>
    </xf>
    <xf numFmtId="0" fontId="9" fillId="0" borderId="9" xfId="4" applyFont="1" applyBorder="1"/>
    <xf numFmtId="0" fontId="2" fillId="0" borderId="7" xfId="4" applyBorder="1"/>
    <xf numFmtId="0" fontId="2" fillId="0" borderId="5" xfId="4" applyBorder="1"/>
    <xf numFmtId="9" fontId="2" fillId="0" borderId="33" xfId="4" applyNumberFormat="1" applyBorder="1"/>
    <xf numFmtId="9" fontId="2" fillId="0" borderId="38" xfId="4" applyNumberFormat="1" applyBorder="1"/>
    <xf numFmtId="0" fontId="9" fillId="0" borderId="3" xfId="4" applyFont="1" applyBorder="1"/>
    <xf numFmtId="0" fontId="9" fillId="0" borderId="25" xfId="4" applyFont="1" applyBorder="1"/>
    <xf numFmtId="0" fontId="9" fillId="0" borderId="42" xfId="4" applyFont="1" applyBorder="1"/>
    <xf numFmtId="0" fontId="9" fillId="6" borderId="0" xfId="4" applyFont="1" applyFill="1" applyBorder="1"/>
    <xf numFmtId="0" fontId="9" fillId="0" borderId="3" xfId="4" applyFont="1" applyFill="1" applyBorder="1"/>
    <xf numFmtId="0" fontId="10" fillId="0" borderId="3" xfId="4" applyFont="1" applyBorder="1"/>
    <xf numFmtId="0" fontId="2" fillId="0" borderId="3" xfId="4" applyBorder="1"/>
    <xf numFmtId="3" fontId="2" fillId="0" borderId="43" xfId="4" applyNumberFormat="1" applyBorder="1"/>
    <xf numFmtId="0" fontId="9" fillId="0" borderId="44" xfId="4" applyFont="1" applyFill="1" applyBorder="1"/>
    <xf numFmtId="0" fontId="10" fillId="0" borderId="44" xfId="4" applyFont="1" applyBorder="1"/>
    <xf numFmtId="0" fontId="2" fillId="0" borderId="44" xfId="4" applyBorder="1"/>
    <xf numFmtId="0" fontId="2" fillId="0" borderId="45" xfId="4" applyBorder="1"/>
    <xf numFmtId="0" fontId="2" fillId="0" borderId="32" xfId="4" applyBorder="1"/>
    <xf numFmtId="0" fontId="2" fillId="0" borderId="46" xfId="4" applyBorder="1"/>
    <xf numFmtId="3" fontId="2" fillId="0" borderId="26" xfId="4" applyNumberFormat="1" applyBorder="1"/>
    <xf numFmtId="0" fontId="9" fillId="0" borderId="47" xfId="4" applyFont="1" applyFill="1" applyBorder="1"/>
    <xf numFmtId="0" fontId="10" fillId="0" borderId="47" xfId="4" applyFont="1" applyBorder="1"/>
    <xf numFmtId="0" fontId="2" fillId="0" borderId="47" xfId="4" applyBorder="1"/>
    <xf numFmtId="0" fontId="2" fillId="0" borderId="48" xfId="4" applyBorder="1"/>
    <xf numFmtId="164" fontId="2" fillId="0" borderId="28" xfId="4" applyNumberFormat="1" applyBorder="1"/>
    <xf numFmtId="164" fontId="2" fillId="0" borderId="29" xfId="4" applyNumberFormat="1" applyBorder="1"/>
    <xf numFmtId="164" fontId="2" fillId="0" borderId="26" xfId="4" applyNumberFormat="1" applyBorder="1"/>
    <xf numFmtId="164" fontId="2" fillId="0" borderId="33" xfId="4" applyNumberFormat="1" applyBorder="1"/>
    <xf numFmtId="164" fontId="2" fillId="0" borderId="49" xfId="4" applyNumberFormat="1" applyBorder="1"/>
    <xf numFmtId="0" fontId="9" fillId="0" borderId="35" xfId="4" applyFont="1" applyFill="1" applyBorder="1"/>
    <xf numFmtId="0" fontId="10" fillId="0" borderId="35" xfId="4" applyFont="1" applyBorder="1"/>
    <xf numFmtId="0" fontId="2" fillId="0" borderId="35" xfId="4" applyBorder="1"/>
    <xf numFmtId="0" fontId="2" fillId="0" borderId="36" xfId="4" applyBorder="1"/>
    <xf numFmtId="4" fontId="2" fillId="0" borderId="1" xfId="4" applyNumberFormat="1" applyBorder="1"/>
    <xf numFmtId="4" fontId="2" fillId="0" borderId="37" xfId="4" applyNumberFormat="1" applyBorder="1"/>
    <xf numFmtId="4" fontId="2" fillId="0" borderId="26" xfId="4" applyNumberFormat="1" applyBorder="1"/>
    <xf numFmtId="0" fontId="9" fillId="0" borderId="42" xfId="4" applyFont="1" applyFill="1" applyBorder="1"/>
    <xf numFmtId="0" fontId="10" fillId="0" borderId="42" xfId="4" applyFont="1" applyBorder="1"/>
    <xf numFmtId="0" fontId="2" fillId="0" borderId="42" xfId="4" applyBorder="1"/>
    <xf numFmtId="164" fontId="2" fillId="0" borderId="40" xfId="4" applyNumberFormat="1" applyBorder="1"/>
    <xf numFmtId="164" fontId="2" fillId="0" borderId="41" xfId="4" applyNumberFormat="1" applyBorder="1"/>
    <xf numFmtId="0" fontId="9" fillId="6" borderId="42" xfId="4" applyFont="1" applyFill="1" applyBorder="1"/>
    <xf numFmtId="0" fontId="2" fillId="6" borderId="42" xfId="4" applyFill="1" applyBorder="1"/>
    <xf numFmtId="0" fontId="2" fillId="6" borderId="2" xfId="4" applyFill="1" applyBorder="1"/>
    <xf numFmtId="164" fontId="2" fillId="6" borderId="40" xfId="4" applyNumberFormat="1" applyFill="1" applyBorder="1"/>
    <xf numFmtId="164" fontId="2" fillId="6" borderId="41" xfId="4" applyNumberFormat="1" applyFill="1" applyBorder="1"/>
    <xf numFmtId="164" fontId="2" fillId="6" borderId="50" xfId="4" applyNumberFormat="1" applyFill="1" applyBorder="1"/>
    <xf numFmtId="0" fontId="10" fillId="2" borderId="0" xfId="4" applyFont="1" applyFill="1"/>
    <xf numFmtId="0" fontId="9" fillId="2" borderId="0" xfId="4" applyFont="1" applyFill="1"/>
    <xf numFmtId="3" fontId="5" fillId="2" borderId="50" xfId="4" applyNumberFormat="1" applyFont="1" applyFill="1" applyBorder="1"/>
    <xf numFmtId="0" fontId="15" fillId="0" borderId="0" xfId="5" applyFont="1"/>
    <xf numFmtId="0" fontId="14" fillId="0" borderId="0" xfId="5"/>
    <xf numFmtId="0" fontId="16" fillId="0" borderId="0" xfId="5" applyFont="1"/>
    <xf numFmtId="3" fontId="14" fillId="0" borderId="0" xfId="5" applyNumberFormat="1"/>
    <xf numFmtId="0" fontId="17" fillId="0" borderId="0" xfId="5" applyFont="1"/>
    <xf numFmtId="0" fontId="14" fillId="0" borderId="0" xfId="5" applyFont="1" applyAlignment="1">
      <alignment horizontal="right"/>
    </xf>
    <xf numFmtId="0" fontId="18" fillId="0" borderId="0" xfId="5" applyFont="1"/>
    <xf numFmtId="0" fontId="14" fillId="0" borderId="0" xfId="5" applyFont="1"/>
    <xf numFmtId="3" fontId="14" fillId="0" borderId="0" xfId="5" applyNumberFormat="1" applyFont="1"/>
    <xf numFmtId="3" fontId="19" fillId="0" borderId="0" xfId="5" applyNumberFormat="1" applyFont="1"/>
    <xf numFmtId="0" fontId="19" fillId="0" borderId="0" xfId="5" applyFont="1"/>
    <xf numFmtId="0" fontId="20" fillId="0" borderId="0" xfId="5" applyFont="1"/>
    <xf numFmtId="0" fontId="15" fillId="7" borderId="51" xfId="6" applyFont="1" applyFill="1" applyBorder="1"/>
    <xf numFmtId="0" fontId="15" fillId="7" borderId="52" xfId="6" applyFont="1" applyFill="1" applyBorder="1"/>
    <xf numFmtId="0" fontId="15" fillId="7" borderId="11" xfId="6" applyFont="1" applyFill="1" applyBorder="1" applyAlignment="1">
      <alignment horizontal="center"/>
    </xf>
    <xf numFmtId="0" fontId="17" fillId="0" borderId="0" xfId="6"/>
    <xf numFmtId="0" fontId="17" fillId="0" borderId="53" xfId="6" applyFill="1" applyBorder="1"/>
    <xf numFmtId="0" fontId="17" fillId="0" borderId="54" xfId="6" applyFill="1" applyBorder="1"/>
    <xf numFmtId="0" fontId="17" fillId="0" borderId="55" xfId="6" applyFill="1" applyBorder="1" applyAlignment="1">
      <alignment horizontal="center"/>
    </xf>
    <xf numFmtId="0" fontId="17" fillId="0" borderId="57" xfId="6" applyFill="1" applyBorder="1"/>
    <xf numFmtId="0" fontId="17" fillId="0" borderId="58" xfId="6" applyFill="1" applyBorder="1"/>
    <xf numFmtId="10" fontId="17" fillId="0" borderId="59" xfId="6" applyNumberFormat="1" applyFill="1" applyBorder="1"/>
    <xf numFmtId="9" fontId="17" fillId="0" borderId="59" xfId="6" applyNumberFormat="1" applyFill="1" applyBorder="1"/>
    <xf numFmtId="0" fontId="21" fillId="0" borderId="57" xfId="6" applyFont="1" applyFill="1" applyBorder="1"/>
    <xf numFmtId="0" fontId="21" fillId="0" borderId="58" xfId="6" applyFont="1" applyFill="1" applyBorder="1"/>
    <xf numFmtId="10" fontId="21" fillId="0" borderId="59" xfId="6" applyNumberFormat="1" applyFont="1" applyFill="1" applyBorder="1"/>
    <xf numFmtId="0" fontId="17" fillId="0" borderId="59" xfId="6" applyFill="1" applyBorder="1"/>
    <xf numFmtId="3" fontId="17" fillId="0" borderId="59" xfId="6" applyNumberFormat="1" applyFill="1" applyBorder="1" applyAlignment="1">
      <alignment horizontal="right"/>
    </xf>
    <xf numFmtId="0" fontId="21" fillId="9" borderId="60" xfId="6" applyFont="1" applyFill="1" applyBorder="1"/>
    <xf numFmtId="0" fontId="21" fillId="9" borderId="61" xfId="6" applyFont="1" applyFill="1" applyBorder="1"/>
    <xf numFmtId="10" fontId="21" fillId="9" borderId="62" xfId="6" applyNumberFormat="1" applyFont="1" applyFill="1" applyBorder="1"/>
    <xf numFmtId="0" fontId="15" fillId="7" borderId="1" xfId="5" applyFont="1" applyFill="1" applyBorder="1"/>
    <xf numFmtId="0" fontId="15" fillId="7" borderId="1" xfId="5" applyFont="1" applyFill="1" applyBorder="1" applyAlignment="1">
      <alignment horizontal="center"/>
    </xf>
    <xf numFmtId="0" fontId="18" fillId="0" borderId="55" xfId="5" applyFont="1" applyFill="1" applyBorder="1"/>
    <xf numFmtId="2" fontId="15" fillId="0" borderId="55" xfId="5" applyNumberFormat="1" applyFont="1" applyFill="1" applyBorder="1"/>
    <xf numFmtId="0" fontId="18" fillId="0" borderId="59" xfId="5" applyFont="1" applyFill="1" applyBorder="1"/>
    <xf numFmtId="0" fontId="15" fillId="0" borderId="59" xfId="5" applyFont="1" applyFill="1" applyBorder="1"/>
    <xf numFmtId="0" fontId="18" fillId="0" borderId="64" xfId="5" applyFont="1" applyFill="1" applyBorder="1"/>
    <xf numFmtId="0" fontId="15" fillId="0" borderId="64" xfId="5" applyFont="1" applyFill="1" applyBorder="1"/>
    <xf numFmtId="0" fontId="22" fillId="0" borderId="65" xfId="5" applyFont="1" applyFill="1" applyBorder="1"/>
    <xf numFmtId="3" fontId="22" fillId="0" borderId="65" xfId="5" applyNumberFormat="1" applyFont="1" applyFill="1" applyBorder="1"/>
    <xf numFmtId="0" fontId="23" fillId="0" borderId="0" xfId="5" applyFont="1"/>
    <xf numFmtId="0" fontId="18" fillId="0" borderId="65" xfId="5" applyFont="1" applyFill="1" applyBorder="1"/>
    <xf numFmtId="3" fontId="18" fillId="0" borderId="65" xfId="5" applyNumberFormat="1" applyFont="1" applyFill="1" applyBorder="1"/>
    <xf numFmtId="0" fontId="22" fillId="0" borderId="59" xfId="5" applyFont="1" applyFill="1" applyBorder="1"/>
    <xf numFmtId="3" fontId="22" fillId="0" borderId="59" xfId="5" applyNumberFormat="1" applyFont="1" applyFill="1" applyBorder="1"/>
    <xf numFmtId="3" fontId="18" fillId="0" borderId="59" xfId="5" applyNumberFormat="1" applyFont="1" applyFill="1" applyBorder="1"/>
    <xf numFmtId="3" fontId="15" fillId="0" borderId="64" xfId="5" applyNumberFormat="1" applyFont="1" applyFill="1" applyBorder="1"/>
    <xf numFmtId="3" fontId="15" fillId="0" borderId="59" xfId="5" applyNumberFormat="1" applyFont="1" applyFill="1" applyBorder="1"/>
    <xf numFmtId="3" fontId="15" fillId="6" borderId="59" xfId="5" applyNumberFormat="1" applyFont="1" applyFill="1" applyBorder="1"/>
    <xf numFmtId="3" fontId="18" fillId="0" borderId="64" xfId="5" applyNumberFormat="1" applyFont="1" applyFill="1" applyBorder="1"/>
    <xf numFmtId="0" fontId="14" fillId="0" borderId="0" xfId="5" applyFill="1"/>
    <xf numFmtId="0" fontId="14" fillId="6" borderId="0" xfId="5" applyFont="1" applyFill="1"/>
    <xf numFmtId="0" fontId="2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9" fillId="6" borderId="20" xfId="0" applyFont="1" applyFill="1" applyBorder="1"/>
    <xf numFmtId="0" fontId="5" fillId="6" borderId="19" xfId="0" applyFont="1" applyFill="1" applyBorder="1" applyAlignment="1">
      <alignment horizontal="center"/>
    </xf>
    <xf numFmtId="0" fontId="9" fillId="0" borderId="14" xfId="0" applyFont="1" applyBorder="1" applyAlignment="1">
      <alignment horizontal="right"/>
    </xf>
    <xf numFmtId="0" fontId="9" fillId="10" borderId="20" xfId="0" applyFont="1" applyFill="1" applyBorder="1"/>
    <xf numFmtId="3" fontId="9" fillId="10" borderId="21" xfId="0" applyNumberFormat="1" applyFont="1" applyFill="1" applyBorder="1"/>
    <xf numFmtId="3" fontId="9" fillId="10" borderId="19" xfId="0" applyNumberFormat="1" applyFont="1" applyFill="1" applyBorder="1"/>
    <xf numFmtId="0" fontId="5" fillId="11" borderId="9" xfId="0" applyFont="1" applyFill="1" applyBorder="1"/>
    <xf numFmtId="0" fontId="5" fillId="11" borderId="39" xfId="0" applyFont="1" applyFill="1" applyBorder="1"/>
    <xf numFmtId="0" fontId="9" fillId="6" borderId="0" xfId="0" applyFont="1" applyFill="1"/>
    <xf numFmtId="0" fontId="9" fillId="0" borderId="10" xfId="0" applyFont="1" applyBorder="1"/>
    <xf numFmtId="3" fontId="10" fillId="0" borderId="12" xfId="0" applyNumberFormat="1" applyFont="1" applyBorder="1"/>
    <xf numFmtId="3" fontId="5" fillId="11" borderId="12" xfId="0" applyNumberFormat="1" applyFont="1" applyFill="1" applyBorder="1"/>
    <xf numFmtId="0" fontId="9" fillId="0" borderId="14" xfId="0" applyFont="1" applyBorder="1"/>
    <xf numFmtId="3" fontId="10" fillId="0" borderId="15" xfId="0" applyNumberFormat="1" applyFont="1" applyBorder="1"/>
    <xf numFmtId="3" fontId="5" fillId="11" borderId="15" xfId="0" applyNumberFormat="1" applyFont="1" applyFill="1" applyBorder="1"/>
    <xf numFmtId="0" fontId="9" fillId="0" borderId="27" xfId="0" applyFont="1" applyBorder="1"/>
    <xf numFmtId="3" fontId="10" fillId="0" borderId="29" xfId="0" applyNumberFormat="1" applyFont="1" applyBorder="1"/>
    <xf numFmtId="3" fontId="5" fillId="11" borderId="29" xfId="0" applyNumberFormat="1" applyFont="1" applyFill="1" applyBorder="1"/>
    <xf numFmtId="0" fontId="5" fillId="11" borderId="9" xfId="0" applyFont="1" applyFill="1" applyBorder="1" applyAlignment="1">
      <alignment horizontal="center"/>
    </xf>
    <xf numFmtId="0" fontId="9" fillId="0" borderId="16" xfId="0" applyFont="1" applyBorder="1"/>
    <xf numFmtId="3" fontId="10" fillId="0" borderId="18" xfId="0" applyNumberFormat="1" applyFont="1" applyBorder="1"/>
    <xf numFmtId="3" fontId="5" fillId="11" borderId="18" xfId="0" applyNumberFormat="1" applyFont="1" applyFill="1" applyBorder="1"/>
    <xf numFmtId="3" fontId="5" fillId="11" borderId="50" xfId="0" applyNumberFormat="1" applyFont="1" applyFill="1" applyBorder="1"/>
    <xf numFmtId="0" fontId="9" fillId="0" borderId="0" xfId="0" applyFont="1" applyAlignment="1">
      <alignment horizontal="right"/>
    </xf>
    <xf numFmtId="3" fontId="5" fillId="0" borderId="21" xfId="0" applyNumberFormat="1" applyFont="1" applyBorder="1"/>
    <xf numFmtId="3" fontId="5" fillId="0" borderId="34" xfId="0" applyNumberFormat="1" applyFont="1" applyBorder="1"/>
    <xf numFmtId="9" fontId="0" fillId="0" borderId="0" xfId="7" applyFont="1"/>
    <xf numFmtId="9" fontId="2" fillId="12" borderId="0" xfId="7" applyFont="1" applyFill="1"/>
    <xf numFmtId="0" fontId="5" fillId="0" borderId="66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3" fontId="5" fillId="0" borderId="68" xfId="0" applyNumberFormat="1" applyFont="1" applyBorder="1" applyAlignment="1">
      <alignment horizontal="center"/>
    </xf>
    <xf numFmtId="3" fontId="5" fillId="0" borderId="46" xfId="0" applyNumberFormat="1" applyFont="1" applyBorder="1" applyAlignment="1">
      <alignment horizontal="center"/>
    </xf>
    <xf numFmtId="3" fontId="5" fillId="0" borderId="37" xfId="0" applyNumberFormat="1" applyFont="1" applyBorder="1" applyAlignment="1">
      <alignment horizontal="center"/>
    </xf>
    <xf numFmtId="3" fontId="5" fillId="0" borderId="69" xfId="0" applyNumberFormat="1" applyFont="1" applyBorder="1" applyAlignment="1">
      <alignment horizontal="center"/>
    </xf>
    <xf numFmtId="3" fontId="5" fillId="5" borderId="34" xfId="0" applyNumberFormat="1" applyFont="1" applyFill="1" applyBorder="1" applyAlignment="1">
      <alignment horizontal="center"/>
    </xf>
    <xf numFmtId="0" fontId="9" fillId="2" borderId="19" xfId="0" applyFont="1" applyFill="1" applyBorder="1"/>
    <xf numFmtId="3" fontId="5" fillId="2" borderId="20" xfId="0" applyNumberFormat="1" applyFont="1" applyFill="1" applyBorder="1" applyAlignment="1">
      <alignment horizontal="center"/>
    </xf>
    <xf numFmtId="3" fontId="5" fillId="2" borderId="30" xfId="0" applyNumberFormat="1" applyFont="1" applyFill="1" applyBorder="1" applyAlignment="1">
      <alignment horizontal="center"/>
    </xf>
    <xf numFmtId="3" fontId="5" fillId="2" borderId="21" xfId="0" applyNumberFormat="1" applyFont="1" applyFill="1" applyBorder="1" applyAlignment="1">
      <alignment horizontal="center"/>
    </xf>
    <xf numFmtId="3" fontId="5" fillId="12" borderId="34" xfId="0" applyNumberFormat="1" applyFont="1" applyFill="1" applyBorder="1" applyAlignment="1">
      <alignment horizontal="center"/>
    </xf>
    <xf numFmtId="3" fontId="5" fillId="2" borderId="34" xfId="0" applyNumberFormat="1" applyFont="1" applyFill="1" applyBorder="1" applyAlignment="1">
      <alignment horizontal="center"/>
    </xf>
    <xf numFmtId="3" fontId="0" fillId="0" borderId="25" xfId="0" applyNumberFormat="1" applyBorder="1"/>
    <xf numFmtId="3" fontId="0" fillId="0" borderId="0" xfId="0" applyNumberFormat="1" applyBorder="1"/>
    <xf numFmtId="3" fontId="5" fillId="0" borderId="70" xfId="0" applyNumberFormat="1" applyFont="1" applyBorder="1" applyAlignment="1">
      <alignment horizontal="center"/>
    </xf>
    <xf numFmtId="0" fontId="5" fillId="6" borderId="20" xfId="0" applyFont="1" applyFill="1" applyBorder="1"/>
    <xf numFmtId="3" fontId="0" fillId="6" borderId="20" xfId="0" applyNumberFormat="1" applyFill="1" applyBorder="1"/>
    <xf numFmtId="3" fontId="0" fillId="6" borderId="21" xfId="0" applyNumberFormat="1" applyFill="1" applyBorder="1"/>
    <xf numFmtId="3" fontId="5" fillId="6" borderId="34" xfId="0" applyNumberFormat="1" applyFont="1" applyFill="1" applyBorder="1" applyAlignment="1">
      <alignment horizontal="center"/>
    </xf>
    <xf numFmtId="0" fontId="5" fillId="0" borderId="20" xfId="0" applyFont="1" applyBorder="1"/>
    <xf numFmtId="165" fontId="5" fillId="0" borderId="21" xfId="7" applyNumberFormat="1" applyFont="1" applyBorder="1"/>
    <xf numFmtId="165" fontId="5" fillId="0" borderId="34" xfId="7" applyNumberFormat="1" applyFont="1" applyBorder="1"/>
    <xf numFmtId="3" fontId="5" fillId="13" borderId="19" xfId="0" applyNumberFormat="1" applyFont="1" applyFill="1" applyBorder="1" applyAlignment="1">
      <alignment horizontal="center"/>
    </xf>
    <xf numFmtId="3" fontId="5" fillId="8" borderId="19" xfId="0" applyNumberFormat="1" applyFont="1" applyFill="1" applyBorder="1"/>
    <xf numFmtId="9" fontId="0" fillId="8" borderId="0" xfId="1" applyFont="1" applyFill="1"/>
    <xf numFmtId="0" fontId="10" fillId="0" borderId="0" xfId="0" applyFont="1" applyFill="1"/>
    <xf numFmtId="0" fontId="5" fillId="0" borderId="25" xfId="0" applyFont="1" applyFill="1" applyBorder="1"/>
    <xf numFmtId="3" fontId="0" fillId="0" borderId="14" xfId="0" applyNumberFormat="1" applyFill="1" applyBorder="1"/>
    <xf numFmtId="3" fontId="0" fillId="0" borderId="1" xfId="0" applyNumberFormat="1" applyFill="1" applyBorder="1"/>
    <xf numFmtId="3" fontId="0" fillId="0" borderId="15" xfId="0" applyNumberFormat="1" applyFill="1" applyBorder="1"/>
    <xf numFmtId="3" fontId="5" fillId="0" borderId="26" xfId="0" applyNumberFormat="1" applyFont="1" applyFill="1" applyBorder="1" applyAlignment="1">
      <alignment horizontal="center"/>
    </xf>
    <xf numFmtId="3" fontId="0" fillId="0" borderId="27" xfId="0" applyNumberFormat="1" applyFill="1" applyBorder="1"/>
    <xf numFmtId="3" fontId="0" fillId="0" borderId="28" xfId="0" applyNumberFormat="1" applyFill="1" applyBorder="1"/>
    <xf numFmtId="3" fontId="0" fillId="0" borderId="29" xfId="0" applyNumberFormat="1" applyFill="1" applyBorder="1"/>
    <xf numFmtId="0" fontId="5" fillId="12" borderId="3" xfId="0" applyFont="1" applyFill="1" applyBorder="1"/>
    <xf numFmtId="3" fontId="0" fillId="12" borderId="10" xfId="0" applyNumberFormat="1" applyFill="1" applyBorder="1"/>
    <xf numFmtId="3" fontId="0" fillId="12" borderId="11" xfId="0" applyNumberFormat="1" applyFill="1" applyBorder="1"/>
    <xf numFmtId="3" fontId="0" fillId="12" borderId="12" xfId="0" applyNumberFormat="1" applyFill="1" applyBorder="1"/>
    <xf numFmtId="3" fontId="5" fillId="12" borderId="24" xfId="0" applyNumberFormat="1" applyFont="1" applyFill="1" applyBorder="1" applyAlignment="1">
      <alignment horizontal="center"/>
    </xf>
    <xf numFmtId="0" fontId="5" fillId="12" borderId="25" xfId="0" applyFont="1" applyFill="1" applyBorder="1"/>
    <xf numFmtId="3" fontId="0" fillId="12" borderId="14" xfId="0" applyNumberFormat="1" applyFill="1" applyBorder="1"/>
    <xf numFmtId="3" fontId="0" fillId="12" borderId="1" xfId="0" applyNumberFormat="1" applyFill="1" applyBorder="1"/>
    <xf numFmtId="3" fontId="0" fillId="12" borderId="15" xfId="0" applyNumberFormat="1" applyFill="1" applyBorder="1"/>
    <xf numFmtId="3" fontId="5" fillId="12" borderId="26" xfId="0" applyNumberFormat="1" applyFont="1" applyFill="1" applyBorder="1" applyAlignment="1">
      <alignment horizontal="center"/>
    </xf>
    <xf numFmtId="0" fontId="9" fillId="12" borderId="20" xfId="0" applyFont="1" applyFill="1" applyBorder="1"/>
    <xf numFmtId="3" fontId="5" fillId="12" borderId="20" xfId="0" applyNumberFormat="1" applyFont="1" applyFill="1" applyBorder="1"/>
    <xf numFmtId="3" fontId="5" fillId="12" borderId="30" xfId="0" applyNumberFormat="1" applyFont="1" applyFill="1" applyBorder="1"/>
    <xf numFmtId="3" fontId="5" fillId="12" borderId="31" xfId="0" applyNumberFormat="1" applyFont="1" applyFill="1" applyBorder="1"/>
    <xf numFmtId="3" fontId="5" fillId="12" borderId="19" xfId="0" applyNumberFormat="1" applyFont="1" applyFill="1" applyBorder="1" applyAlignment="1">
      <alignment horizontal="center"/>
    </xf>
    <xf numFmtId="166" fontId="2" fillId="0" borderId="26" xfId="4" applyNumberFormat="1" applyBorder="1"/>
    <xf numFmtId="0" fontId="5" fillId="3" borderId="25" xfId="0" applyFont="1" applyFill="1" applyBorder="1"/>
    <xf numFmtId="3" fontId="0" fillId="3" borderId="25" xfId="0" applyNumberFormat="1" applyFill="1" applyBorder="1"/>
    <xf numFmtId="3" fontId="0" fillId="3" borderId="0" xfId="0" applyNumberFormat="1" applyFill="1" applyBorder="1"/>
    <xf numFmtId="3" fontId="5" fillId="3" borderId="43" xfId="0" applyNumberFormat="1" applyFont="1" applyFill="1" applyBorder="1" applyAlignment="1">
      <alignment horizontal="center"/>
    </xf>
    <xf numFmtId="3" fontId="5" fillId="3" borderId="37" xfId="0" applyNumberFormat="1" applyFont="1" applyFill="1" applyBorder="1" applyAlignment="1">
      <alignment horizontal="center"/>
    </xf>
    <xf numFmtId="0" fontId="10" fillId="3" borderId="0" xfId="0" applyFont="1" applyFill="1"/>
    <xf numFmtId="0" fontId="0" fillId="3" borderId="0" xfId="0" applyFill="1"/>
    <xf numFmtId="3" fontId="5" fillId="3" borderId="13" xfId="0" applyNumberFormat="1" applyFont="1" applyFill="1" applyBorder="1" applyAlignment="1">
      <alignment horizontal="center"/>
    </xf>
    <xf numFmtId="3" fontId="5" fillId="3" borderId="38" xfId="0" applyNumberFormat="1" applyFont="1" applyFill="1" applyBorder="1" applyAlignment="1">
      <alignment horizontal="center"/>
    </xf>
    <xf numFmtId="3" fontId="0" fillId="3" borderId="0" xfId="0" applyNumberFormat="1" applyFill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7" borderId="28" xfId="0" applyFont="1" applyFill="1" applyBorder="1" applyAlignment="1">
      <alignment horizontal="center"/>
    </xf>
    <xf numFmtId="0" fontId="11" fillId="7" borderId="32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5" fillId="6" borderId="20" xfId="4" applyFont="1" applyFill="1" applyBorder="1" applyAlignment="1">
      <alignment horizontal="center"/>
    </xf>
    <xf numFmtId="0" fontId="5" fillId="8" borderId="21" xfId="4" applyFont="1" applyFill="1" applyBorder="1" applyAlignment="1">
      <alignment horizontal="center"/>
    </xf>
    <xf numFmtId="0" fontId="17" fillId="0" borderId="56" xfId="6" applyFill="1" applyBorder="1" applyAlignment="1">
      <alignment horizontal="left"/>
    </xf>
    <xf numFmtId="0" fontId="17" fillId="0" borderId="38" xfId="6" applyFill="1" applyBorder="1" applyAlignment="1">
      <alignment horizontal="left"/>
    </xf>
    <xf numFmtId="0" fontId="17" fillId="9" borderId="63" xfId="6" applyFill="1" applyBorder="1" applyAlignment="1">
      <alignment horizontal="left"/>
    </xf>
    <xf numFmtId="0" fontId="17" fillId="9" borderId="41" xfId="6" applyFill="1" applyBorder="1" applyAlignment="1">
      <alignment horizontal="left"/>
    </xf>
    <xf numFmtId="0" fontId="15" fillId="7" borderId="22" xfId="6" applyFont="1" applyFill="1" applyBorder="1" applyAlignment="1">
      <alignment horizontal="center"/>
    </xf>
    <xf numFmtId="0" fontId="15" fillId="7" borderId="5" xfId="6" applyFont="1" applyFill="1" applyBorder="1" applyAlignment="1">
      <alignment horizontal="center"/>
    </xf>
  </cellXfs>
  <cellStyles count="8">
    <cellStyle name="Normální" xfId="0" builtinId="0"/>
    <cellStyle name="normální 2 3" xfId="3"/>
    <cellStyle name="normální 6" xfId="6"/>
    <cellStyle name="normální 7" xfId="2"/>
    <cellStyle name="Normální 9" xfId="4"/>
    <cellStyle name="normální_Diskontování" xfId="5"/>
    <cellStyle name="procent 2" xfId="1"/>
    <cellStyle name="Procenta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32</xdr:row>
      <xdr:rowOff>66675</xdr:rowOff>
    </xdr:from>
    <xdr:to>
      <xdr:col>10</xdr:col>
      <xdr:colOff>142875</xdr:colOff>
      <xdr:row>53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xmlns="" id="{D20FFDB4-AC69-4C9D-BE1F-28D91E2C2832}"/>
            </a:ext>
          </a:extLst>
        </xdr:cNvPr>
        <xdr:cNvSpPr>
          <a:spLocks noChangeShapeType="1"/>
        </xdr:cNvSpPr>
      </xdr:nvSpPr>
      <xdr:spPr bwMode="auto">
        <a:xfrm>
          <a:off x="11191875" y="6486525"/>
          <a:ext cx="0" cy="3695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klep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\Cash%20Flow\2010_ro&#269;n&#237;\Dokumenty\DOLANSK&#221;\ODHAD%20HV\2001\V&#253;sledky%202001\V_5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kumenty\EXCEL97%20v%20prikladech\E97-kpr\MKP-VIII_fin.analy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Vangysel\Local%20Settings\Temporary%20Internet%20Files\OLK2B\cash%20flow%20and%20weekly%20report%20week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KTY\Hella\P&#345;evzat&#233;%20materi&#225;ly\Personalistika\STFF1080-od_06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69.tiscali.cz/Documents%20and%20Settings/Administrator/Plocha/Metodika%20poradenstv&#237;/Projekty%20a%20p&#345;edn&#225;&#353;ky%20J/Linaset/P&#345;&#237;loha%20&#269;.3-Reporting_v1-pokra&#269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03\users$\Dokumenty\EXCEL97%20v%20prikladech\E97-kpr\MKP-VIII_fin.analy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&#345;edn&#225;&#353;ky\P&#345;&#237;klady\Hodnocen&#237;%20investice-p&#345;&#237;kl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odmínky"/>
      <sheetName val="Vkládání"/>
      <sheetName val="Přehled  hl"/>
      <sheetName val="Přehled hl%"/>
      <sheetName val="MERIT"/>
      <sheetName val="Stavy"/>
      <sheetName val="Koef"/>
      <sheetName val="Číselník"/>
      <sheetName val="Makra1"/>
      <sheetName val="Makra2"/>
      <sheetName val="Export"/>
      <sheetName val="Modul1"/>
    </sheetNames>
    <sheetDataSet>
      <sheetData sheetId="0">
        <row r="2">
          <cell r="A2" t="str">
            <v>Datum</v>
          </cell>
          <cell r="B2" t="str">
            <v>Měsíc</v>
          </cell>
          <cell r="C2" t="str">
            <v>Odkud Kam</v>
          </cell>
          <cell r="D2" t="str">
            <v>Výdej</v>
          </cell>
          <cell r="E2" t="str">
            <v>&lt;- + -&gt;</v>
          </cell>
          <cell r="F2" t="str">
            <v>Odkud Přijato</v>
          </cell>
          <cell r="G2" t="str">
            <v>Označení</v>
          </cell>
          <cell r="H2" t="str">
            <v>Příjem</v>
          </cell>
          <cell r="I2" t="str">
            <v>Kam Přijato</v>
          </cell>
          <cell r="J2" t="str">
            <v>Označ.</v>
          </cell>
          <cell r="K2" t="str">
            <v>Objem (hl)</v>
          </cell>
          <cell r="L2" t="str">
            <v>Řezá-no z</v>
          </cell>
          <cell r="M2" t="str">
            <v>Druh Piva</v>
          </cell>
          <cell r="N2" t="str">
            <v>% stup.</v>
          </cell>
          <cell r="O2" t="str">
            <v>% alk.</v>
          </cell>
          <cell r="P2" t="str">
            <v>% m</v>
          </cell>
          <cell r="Q2" t="str">
            <v>barva</v>
          </cell>
          <cell r="R2" t="str">
            <v>hl%</v>
          </cell>
          <cell r="S2" t="str">
            <v>Pozn.</v>
          </cell>
        </row>
        <row r="5">
          <cell r="A5" t="str">
            <v>Konec dat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36403</v>
          </cell>
          <cell r="B6">
            <v>0</v>
          </cell>
          <cell r="C6" t="str">
            <v>01</v>
          </cell>
          <cell r="D6">
            <v>0</v>
          </cell>
          <cell r="E6" t="str">
            <v>00</v>
          </cell>
          <cell r="F6" t="str">
            <v>Vše</v>
          </cell>
          <cell r="G6">
            <v>0</v>
          </cell>
          <cell r="H6">
            <v>1</v>
          </cell>
          <cell r="I6" t="str">
            <v>Varna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36403</v>
          </cell>
          <cell r="B7">
            <v>0</v>
          </cell>
          <cell r="C7" t="str">
            <v>01</v>
          </cell>
          <cell r="D7">
            <v>0</v>
          </cell>
          <cell r="E7" t="str">
            <v>00</v>
          </cell>
          <cell r="F7" t="str">
            <v>Vše</v>
          </cell>
          <cell r="G7">
            <v>0</v>
          </cell>
          <cell r="H7">
            <v>1</v>
          </cell>
          <cell r="I7" t="str">
            <v>Varna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>
            <v>36403</v>
          </cell>
          <cell r="B8">
            <v>0</v>
          </cell>
          <cell r="C8" t="str">
            <v>01</v>
          </cell>
          <cell r="D8">
            <v>0</v>
          </cell>
          <cell r="E8" t="str">
            <v>00</v>
          </cell>
          <cell r="F8" t="str">
            <v>Vše</v>
          </cell>
          <cell r="G8">
            <v>0</v>
          </cell>
          <cell r="H8">
            <v>1</v>
          </cell>
          <cell r="I8" t="str">
            <v>Varna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36403</v>
          </cell>
          <cell r="B9">
            <v>0</v>
          </cell>
          <cell r="C9" t="str">
            <v>01</v>
          </cell>
          <cell r="D9">
            <v>0</v>
          </cell>
          <cell r="E9" t="str">
            <v>00</v>
          </cell>
          <cell r="F9" t="str">
            <v>Vše</v>
          </cell>
          <cell r="G9">
            <v>0</v>
          </cell>
          <cell r="H9">
            <v>1</v>
          </cell>
          <cell r="I9" t="str">
            <v>Varna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A10">
            <v>36403</v>
          </cell>
          <cell r="B10">
            <v>0</v>
          </cell>
          <cell r="C10" t="str">
            <v>01</v>
          </cell>
          <cell r="D10">
            <v>0</v>
          </cell>
          <cell r="E10" t="str">
            <v>00</v>
          </cell>
          <cell r="F10" t="str">
            <v>Vše</v>
          </cell>
          <cell r="G10">
            <v>0</v>
          </cell>
          <cell r="H10">
            <v>1</v>
          </cell>
          <cell r="I10" t="str">
            <v>Varna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>
            <v>36403</v>
          </cell>
          <cell r="B11">
            <v>0</v>
          </cell>
          <cell r="C11" t="str">
            <v>01</v>
          </cell>
          <cell r="D11">
            <v>0</v>
          </cell>
          <cell r="E11" t="str">
            <v>00</v>
          </cell>
          <cell r="F11" t="str">
            <v>Vše</v>
          </cell>
          <cell r="G11">
            <v>0</v>
          </cell>
          <cell r="H11">
            <v>1</v>
          </cell>
          <cell r="I11" t="str">
            <v>Varna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A12">
            <v>36403</v>
          </cell>
          <cell r="B12">
            <v>0</v>
          </cell>
          <cell r="C12" t="str">
            <v>01</v>
          </cell>
          <cell r="D12">
            <v>0</v>
          </cell>
          <cell r="E12" t="str">
            <v>00</v>
          </cell>
          <cell r="F12" t="str">
            <v>Vše</v>
          </cell>
          <cell r="G12">
            <v>0</v>
          </cell>
          <cell r="H12">
            <v>1</v>
          </cell>
          <cell r="I12" t="str">
            <v>Varna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36403</v>
          </cell>
          <cell r="B13">
            <v>0</v>
          </cell>
          <cell r="C13" t="str">
            <v>01</v>
          </cell>
          <cell r="D13">
            <v>0</v>
          </cell>
          <cell r="E13" t="str">
            <v>00</v>
          </cell>
          <cell r="F13" t="str">
            <v>Vše</v>
          </cell>
          <cell r="G13">
            <v>0</v>
          </cell>
          <cell r="H13">
            <v>1</v>
          </cell>
          <cell r="I13" t="str">
            <v>Varna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36403</v>
          </cell>
          <cell r="B14">
            <v>0</v>
          </cell>
          <cell r="C14" t="str">
            <v>01</v>
          </cell>
          <cell r="D14">
            <v>0</v>
          </cell>
          <cell r="E14" t="str">
            <v>00</v>
          </cell>
          <cell r="F14" t="str">
            <v>Vše</v>
          </cell>
          <cell r="G14">
            <v>0</v>
          </cell>
          <cell r="H14">
            <v>1</v>
          </cell>
          <cell r="I14" t="str">
            <v>Varna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>
            <v>36403</v>
          </cell>
          <cell r="B15">
            <v>0</v>
          </cell>
          <cell r="C15" t="str">
            <v>01</v>
          </cell>
          <cell r="D15">
            <v>0</v>
          </cell>
          <cell r="E15" t="str">
            <v>00</v>
          </cell>
          <cell r="F15" t="str">
            <v>Vše</v>
          </cell>
          <cell r="G15">
            <v>0</v>
          </cell>
          <cell r="H15">
            <v>1</v>
          </cell>
          <cell r="I15" t="str">
            <v>Varna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36403</v>
          </cell>
          <cell r="B16">
            <v>0</v>
          </cell>
          <cell r="C16" t="str">
            <v>01</v>
          </cell>
          <cell r="D16">
            <v>0</v>
          </cell>
          <cell r="E16" t="str">
            <v>00</v>
          </cell>
          <cell r="F16" t="str">
            <v>Vše</v>
          </cell>
          <cell r="G16">
            <v>0</v>
          </cell>
          <cell r="H16">
            <v>1</v>
          </cell>
          <cell r="I16" t="str">
            <v>Varna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36403</v>
          </cell>
          <cell r="B17">
            <v>0</v>
          </cell>
          <cell r="C17" t="str">
            <v>01</v>
          </cell>
          <cell r="D17">
            <v>0</v>
          </cell>
          <cell r="E17" t="str">
            <v>00</v>
          </cell>
          <cell r="F17" t="str">
            <v>Vše</v>
          </cell>
          <cell r="G17">
            <v>0</v>
          </cell>
          <cell r="H17">
            <v>1</v>
          </cell>
          <cell r="I17" t="str">
            <v>Varna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>
            <v>36403</v>
          </cell>
          <cell r="B18">
            <v>0</v>
          </cell>
          <cell r="C18" t="str">
            <v>01</v>
          </cell>
          <cell r="D18">
            <v>0</v>
          </cell>
          <cell r="E18" t="str">
            <v>00</v>
          </cell>
          <cell r="F18" t="str">
            <v>Vše</v>
          </cell>
          <cell r="G18">
            <v>0</v>
          </cell>
          <cell r="H18">
            <v>1</v>
          </cell>
          <cell r="I18" t="str">
            <v>Varna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36403</v>
          </cell>
          <cell r="B19">
            <v>0</v>
          </cell>
          <cell r="C19" t="str">
            <v>01</v>
          </cell>
          <cell r="D19">
            <v>0</v>
          </cell>
          <cell r="E19" t="str">
            <v>00</v>
          </cell>
          <cell r="F19" t="str">
            <v>Vše</v>
          </cell>
          <cell r="G19">
            <v>0</v>
          </cell>
          <cell r="H19">
            <v>1</v>
          </cell>
          <cell r="I19" t="str">
            <v>Varna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A20">
            <v>36403</v>
          </cell>
          <cell r="B20">
            <v>0</v>
          </cell>
          <cell r="C20" t="str">
            <v>01</v>
          </cell>
          <cell r="D20">
            <v>0</v>
          </cell>
          <cell r="E20" t="str">
            <v>00</v>
          </cell>
          <cell r="F20" t="str">
            <v>Vše</v>
          </cell>
          <cell r="G20">
            <v>0</v>
          </cell>
          <cell r="H20">
            <v>1</v>
          </cell>
          <cell r="I20" t="str">
            <v>Varna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36403</v>
          </cell>
          <cell r="B21">
            <v>0</v>
          </cell>
          <cell r="C21" t="str">
            <v>01</v>
          </cell>
          <cell r="D21">
            <v>0</v>
          </cell>
          <cell r="E21" t="str">
            <v>00</v>
          </cell>
          <cell r="F21" t="str">
            <v>Vše</v>
          </cell>
          <cell r="G21">
            <v>0</v>
          </cell>
          <cell r="H21">
            <v>1</v>
          </cell>
          <cell r="I21" t="str">
            <v>Varna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</sheetData>
      <sheetData sheetId="1">
        <row r="2">
          <cell r="C2" t="str">
            <v>Měsíc</v>
          </cell>
        </row>
        <row r="16">
          <cell r="C16" t="str">
            <v>Měsíc</v>
          </cell>
          <cell r="D16" t="str">
            <v>Druh piva</v>
          </cell>
          <cell r="E16" t="str">
            <v>Příjem</v>
          </cell>
          <cell r="F16" t="str">
            <v>Výdej</v>
          </cell>
          <cell r="G16" t="str">
            <v>Výdej</v>
          </cell>
        </row>
        <row r="17">
          <cell r="C17" t="str">
            <v>&gt;=0</v>
          </cell>
          <cell r="D17" t="str">
            <v>B</v>
          </cell>
          <cell r="E17" t="str">
            <v>=2</v>
          </cell>
          <cell r="F17" t="str">
            <v>&gt;0</v>
          </cell>
          <cell r="G17" t="str">
            <v>=8</v>
          </cell>
        </row>
        <row r="18">
          <cell r="C18" t="str">
            <v>Měsíc</v>
          </cell>
          <cell r="D18" t="str">
            <v>Druh piva</v>
          </cell>
          <cell r="E18" t="str">
            <v>Příjem</v>
          </cell>
          <cell r="F18" t="str">
            <v>Výdej</v>
          </cell>
          <cell r="G18" t="str">
            <v>Výdej</v>
          </cell>
        </row>
        <row r="19">
          <cell r="C19" t="str">
            <v>&gt;=0</v>
          </cell>
          <cell r="D19" t="str">
            <v>10</v>
          </cell>
          <cell r="E19" t="str">
            <v>=2</v>
          </cell>
          <cell r="F19" t="str">
            <v>&gt;0</v>
          </cell>
          <cell r="G19" t="str">
            <v>=8</v>
          </cell>
        </row>
        <row r="20">
          <cell r="C20" t="str">
            <v>Měsíc</v>
          </cell>
          <cell r="D20" t="str">
            <v>Druh piva</v>
          </cell>
          <cell r="E20" t="str">
            <v>Příjem</v>
          </cell>
          <cell r="F20" t="str">
            <v>Výdej</v>
          </cell>
          <cell r="G20" t="str">
            <v>Výdej</v>
          </cell>
        </row>
        <row r="21">
          <cell r="C21" t="str">
            <v>&gt;=0</v>
          </cell>
          <cell r="D21" t="str">
            <v>11</v>
          </cell>
          <cell r="E21" t="str">
            <v>=2</v>
          </cell>
          <cell r="F21" t="str">
            <v>&gt;0</v>
          </cell>
          <cell r="G21" t="str">
            <v>=8</v>
          </cell>
        </row>
        <row r="22">
          <cell r="C22" t="str">
            <v>Měsíc</v>
          </cell>
          <cell r="D22" t="str">
            <v>Druh piva</v>
          </cell>
          <cell r="E22" t="str">
            <v>Příjem</v>
          </cell>
          <cell r="F22" t="str">
            <v>Výdej</v>
          </cell>
          <cell r="G22" t="str">
            <v>Výdej</v>
          </cell>
        </row>
        <row r="23">
          <cell r="C23" t="str">
            <v>&gt;=0</v>
          </cell>
          <cell r="D23" t="str">
            <v>12</v>
          </cell>
          <cell r="E23" t="str">
            <v>=2</v>
          </cell>
          <cell r="F23" t="str">
            <v>&gt;0</v>
          </cell>
          <cell r="G23" t="str">
            <v>=8</v>
          </cell>
        </row>
        <row r="24">
          <cell r="C24" t="str">
            <v>Měsíc</v>
          </cell>
          <cell r="D24" t="str">
            <v>Druh piva</v>
          </cell>
          <cell r="E24" t="str">
            <v>Příjem</v>
          </cell>
          <cell r="F24" t="str">
            <v>Výdej</v>
          </cell>
          <cell r="G24" t="str">
            <v>Výdej</v>
          </cell>
        </row>
        <row r="25">
          <cell r="C25" t="str">
            <v>&gt;=0</v>
          </cell>
          <cell r="D25" t="str">
            <v>12H</v>
          </cell>
          <cell r="E25" t="str">
            <v>=2</v>
          </cell>
          <cell r="F25" t="str">
            <v>&gt;0</v>
          </cell>
          <cell r="G25" t="str">
            <v>=8</v>
          </cell>
        </row>
        <row r="26">
          <cell r="C26" t="str">
            <v>Měsíc</v>
          </cell>
          <cell r="D26" t="str">
            <v>Druh piva</v>
          </cell>
          <cell r="E26" t="str">
            <v>Příjem</v>
          </cell>
          <cell r="F26" t="str">
            <v>Výdej</v>
          </cell>
          <cell r="G26" t="str">
            <v>Výdej</v>
          </cell>
        </row>
        <row r="27">
          <cell r="C27" t="str">
            <v>&gt;=0</v>
          </cell>
          <cell r="D27" t="str">
            <v>9</v>
          </cell>
          <cell r="E27" t="str">
            <v>=2</v>
          </cell>
          <cell r="F27" t="str">
            <v>&gt;0</v>
          </cell>
          <cell r="G27" t="str">
            <v>=8</v>
          </cell>
        </row>
        <row r="28">
          <cell r="C28" t="str">
            <v>Měsíc</v>
          </cell>
          <cell r="D28" t="str">
            <v>Druh piva</v>
          </cell>
          <cell r="E28" t="str">
            <v>Příjem</v>
          </cell>
          <cell r="F28" t="str">
            <v>Výdej</v>
          </cell>
          <cell r="G28" t="str">
            <v>Výdej</v>
          </cell>
        </row>
        <row r="29">
          <cell r="C29" t="str">
            <v>&gt;=0</v>
          </cell>
          <cell r="D29" t="str">
            <v xml:space="preserve"> </v>
          </cell>
          <cell r="E29" t="str">
            <v>=2</v>
          </cell>
          <cell r="F29" t="str">
            <v>&gt;0</v>
          </cell>
          <cell r="G29" t="str">
            <v>=8</v>
          </cell>
        </row>
        <row r="30">
          <cell r="C30" t="str">
            <v>Měsíc</v>
          </cell>
          <cell r="D30" t="str">
            <v>Druh piva</v>
          </cell>
          <cell r="E30" t="str">
            <v>Příjem</v>
          </cell>
          <cell r="F30" t="str">
            <v>Výdej</v>
          </cell>
          <cell r="G30" t="str">
            <v>Výdej</v>
          </cell>
        </row>
        <row r="31">
          <cell r="C31" t="str">
            <v>&gt;=0</v>
          </cell>
          <cell r="D31" t="str">
            <v>B</v>
          </cell>
          <cell r="E31" t="str">
            <v>=2</v>
          </cell>
          <cell r="F31" t="str">
            <v>&lt;8</v>
          </cell>
          <cell r="G31" t="str">
            <v>&gt;2</v>
          </cell>
        </row>
        <row r="32">
          <cell r="C32" t="str">
            <v>Měsíc</v>
          </cell>
          <cell r="D32" t="str">
            <v>Druh piva</v>
          </cell>
          <cell r="E32" t="str">
            <v>Příjem</v>
          </cell>
          <cell r="F32" t="str">
            <v>Výdej</v>
          </cell>
          <cell r="G32" t="str">
            <v>Výdej</v>
          </cell>
        </row>
        <row r="33">
          <cell r="C33" t="str">
            <v>&gt;=0</v>
          </cell>
          <cell r="D33" t="str">
            <v>10</v>
          </cell>
          <cell r="E33" t="str">
            <v>=2</v>
          </cell>
          <cell r="F33" t="str">
            <v>&lt;8</v>
          </cell>
          <cell r="G33" t="str">
            <v>&gt;2</v>
          </cell>
        </row>
        <row r="34">
          <cell r="C34" t="str">
            <v>Měsíc</v>
          </cell>
          <cell r="D34" t="str">
            <v>Druh piva</v>
          </cell>
          <cell r="E34" t="str">
            <v>Příjem</v>
          </cell>
          <cell r="F34" t="str">
            <v>Výdej</v>
          </cell>
          <cell r="G34" t="str">
            <v>Výdej</v>
          </cell>
        </row>
        <row r="35">
          <cell r="C35" t="str">
            <v>&gt;=0</v>
          </cell>
          <cell r="D35" t="str">
            <v>11</v>
          </cell>
          <cell r="E35" t="str">
            <v>=2</v>
          </cell>
          <cell r="F35" t="str">
            <v>&lt;8</v>
          </cell>
          <cell r="G35" t="str">
            <v>&gt;2</v>
          </cell>
        </row>
        <row r="36">
          <cell r="C36" t="str">
            <v>Měsíc</v>
          </cell>
          <cell r="D36" t="str">
            <v>Druh piva</v>
          </cell>
          <cell r="E36" t="str">
            <v>Příjem</v>
          </cell>
          <cell r="F36" t="str">
            <v>Výdej</v>
          </cell>
          <cell r="G36" t="str">
            <v>Výdej</v>
          </cell>
        </row>
        <row r="37">
          <cell r="C37" t="str">
            <v>&gt;=0</v>
          </cell>
          <cell r="D37" t="str">
            <v>12</v>
          </cell>
          <cell r="E37" t="str">
            <v>=2</v>
          </cell>
          <cell r="F37" t="str">
            <v>&lt;8</v>
          </cell>
          <cell r="G37" t="str">
            <v>&gt;2</v>
          </cell>
        </row>
        <row r="38">
          <cell r="C38" t="str">
            <v>Měsíc</v>
          </cell>
          <cell r="D38" t="str">
            <v>Druh piva</v>
          </cell>
          <cell r="E38" t="str">
            <v>Příjem</v>
          </cell>
          <cell r="F38" t="str">
            <v>Výdej</v>
          </cell>
          <cell r="G38" t="str">
            <v>Výdej</v>
          </cell>
        </row>
        <row r="39">
          <cell r="C39" t="str">
            <v>&gt;=0</v>
          </cell>
          <cell r="D39" t="str">
            <v>12H</v>
          </cell>
          <cell r="E39" t="str">
            <v>=2</v>
          </cell>
          <cell r="F39" t="str">
            <v>&lt;8</v>
          </cell>
          <cell r="G39" t="str">
            <v>&gt;2</v>
          </cell>
        </row>
        <row r="40">
          <cell r="C40" t="str">
            <v>Měsíc</v>
          </cell>
          <cell r="D40" t="str">
            <v>Druh piva</v>
          </cell>
          <cell r="E40" t="str">
            <v>Příjem</v>
          </cell>
          <cell r="F40" t="str">
            <v>Výdej</v>
          </cell>
          <cell r="G40" t="str">
            <v>Výdej</v>
          </cell>
        </row>
        <row r="41">
          <cell r="C41" t="str">
            <v>&gt;=0</v>
          </cell>
          <cell r="D41" t="str">
            <v>9</v>
          </cell>
          <cell r="E41" t="str">
            <v>=2</v>
          </cell>
          <cell r="F41" t="str">
            <v>&lt;8</v>
          </cell>
          <cell r="G41" t="str">
            <v>&gt;2</v>
          </cell>
        </row>
        <row r="42">
          <cell r="C42" t="str">
            <v>Měsíc</v>
          </cell>
          <cell r="D42" t="str">
            <v>Druh piva</v>
          </cell>
          <cell r="E42" t="str">
            <v>Příjem</v>
          </cell>
          <cell r="F42" t="str">
            <v>Výdej</v>
          </cell>
          <cell r="G42" t="str">
            <v>Výdej</v>
          </cell>
        </row>
        <row r="43">
          <cell r="C43" t="str">
            <v>&gt;=0</v>
          </cell>
          <cell r="D43" t="str">
            <v xml:space="preserve"> </v>
          </cell>
          <cell r="E43" t="str">
            <v>=2</v>
          </cell>
          <cell r="F43" t="str">
            <v>&lt;8</v>
          </cell>
          <cell r="G43" t="str">
            <v>&gt;2</v>
          </cell>
        </row>
        <row r="44">
          <cell r="C44" t="str">
            <v>Měsíc</v>
          </cell>
          <cell r="D44" t="str">
            <v>Druh piva</v>
          </cell>
          <cell r="E44" t="str">
            <v>Příjem</v>
          </cell>
          <cell r="F44" t="str">
            <v>Výdej</v>
          </cell>
          <cell r="G44" t="str">
            <v>Výdej</v>
          </cell>
        </row>
        <row r="45">
          <cell r="C45" t="str">
            <v>&gt;=0</v>
          </cell>
          <cell r="D45" t="str">
            <v>B</v>
          </cell>
          <cell r="E45" t="str">
            <v>&gt;4</v>
          </cell>
          <cell r="F45" t="str">
            <v>&lt;8</v>
          </cell>
          <cell r="G45" t="str">
            <v>=2</v>
          </cell>
        </row>
        <row r="48">
          <cell r="C48" t="str">
            <v>Měsíc</v>
          </cell>
          <cell r="D48" t="str">
            <v>Druh piva</v>
          </cell>
          <cell r="E48" t="str">
            <v>Příjem</v>
          </cell>
          <cell r="F48" t="str">
            <v>Výdej</v>
          </cell>
          <cell r="G48" t="str">
            <v>Výdej</v>
          </cell>
        </row>
        <row r="49">
          <cell r="C49" t="str">
            <v>&gt;=0</v>
          </cell>
          <cell r="D49" t="str">
            <v>11</v>
          </cell>
          <cell r="E49" t="str">
            <v>&gt;4</v>
          </cell>
          <cell r="F49" t="str">
            <v>&lt;8</v>
          </cell>
          <cell r="G49" t="str">
            <v>=2</v>
          </cell>
        </row>
        <row r="56">
          <cell r="C56" t="str">
            <v>Měsíc</v>
          </cell>
          <cell r="D56" t="str">
            <v>Druh piva</v>
          </cell>
          <cell r="E56" t="str">
            <v>Příjem</v>
          </cell>
          <cell r="F56" t="str">
            <v>Výdej</v>
          </cell>
          <cell r="G56" t="str">
            <v>Výdej</v>
          </cell>
        </row>
        <row r="57">
          <cell r="C57" t="str">
            <v>&gt;=0</v>
          </cell>
          <cell r="D57" t="str">
            <v xml:space="preserve"> </v>
          </cell>
          <cell r="E57" t="str">
            <v>&gt;4</v>
          </cell>
          <cell r="F57" t="str">
            <v>&lt;8</v>
          </cell>
          <cell r="G57" t="str">
            <v>=2</v>
          </cell>
        </row>
        <row r="58">
          <cell r="C58" t="str">
            <v>Měsíc</v>
          </cell>
          <cell r="D58" t="str">
            <v>Druh piva</v>
          </cell>
          <cell r="E58" t="str">
            <v>Příjem</v>
          </cell>
          <cell r="F58" t="str">
            <v>Výdej</v>
          </cell>
          <cell r="G58" t="str">
            <v>Výdej</v>
          </cell>
        </row>
        <row r="59">
          <cell r="C59" t="str">
            <v>&gt;=0</v>
          </cell>
          <cell r="D59" t="str">
            <v>B</v>
          </cell>
          <cell r="E59" t="str">
            <v>&lt;&gt;2</v>
          </cell>
          <cell r="F59" t="str">
            <v>&lt;8</v>
          </cell>
          <cell r="G59" t="str">
            <v>=2</v>
          </cell>
        </row>
        <row r="60">
          <cell r="C60" t="str">
            <v>Měsíc</v>
          </cell>
          <cell r="D60" t="str">
            <v>Druh piva</v>
          </cell>
          <cell r="E60" t="str">
            <v>Příjem</v>
          </cell>
          <cell r="F60" t="str">
            <v>Výdej</v>
          </cell>
          <cell r="G60" t="str">
            <v>Výdej</v>
          </cell>
        </row>
        <row r="61">
          <cell r="C61" t="str">
            <v>&gt;=0</v>
          </cell>
          <cell r="D61" t="str">
            <v>10</v>
          </cell>
          <cell r="E61" t="str">
            <v>&lt;&gt;2</v>
          </cell>
          <cell r="F61" t="str">
            <v>&lt;8</v>
          </cell>
          <cell r="G61" t="str">
            <v>=2</v>
          </cell>
        </row>
        <row r="62">
          <cell r="C62" t="str">
            <v>Měsíc</v>
          </cell>
          <cell r="D62" t="str">
            <v>Druh piva</v>
          </cell>
          <cell r="E62" t="str">
            <v>Příjem</v>
          </cell>
          <cell r="F62" t="str">
            <v>Výdej</v>
          </cell>
          <cell r="G62" t="str">
            <v>Výdej</v>
          </cell>
        </row>
        <row r="63">
          <cell r="C63" t="str">
            <v>&gt;=0</v>
          </cell>
          <cell r="D63" t="str">
            <v>11</v>
          </cell>
          <cell r="E63" t="str">
            <v>&lt;&gt;2</v>
          </cell>
          <cell r="F63" t="str">
            <v>&lt;8</v>
          </cell>
          <cell r="G63" t="str">
            <v>=2</v>
          </cell>
        </row>
        <row r="64">
          <cell r="C64" t="str">
            <v>Měsíc</v>
          </cell>
          <cell r="D64" t="str">
            <v>Druh piva</v>
          </cell>
          <cell r="E64" t="str">
            <v>Příjem</v>
          </cell>
          <cell r="F64" t="str">
            <v>Výdej</v>
          </cell>
          <cell r="G64" t="str">
            <v>Výdej</v>
          </cell>
        </row>
        <row r="65">
          <cell r="C65" t="str">
            <v>&gt;=0</v>
          </cell>
          <cell r="D65" t="str">
            <v>12</v>
          </cell>
          <cell r="E65" t="str">
            <v>&lt;&gt;2</v>
          </cell>
          <cell r="F65" t="str">
            <v>&lt;8</v>
          </cell>
          <cell r="G65" t="str">
            <v>=2</v>
          </cell>
        </row>
        <row r="66">
          <cell r="C66" t="str">
            <v>Měsíc</v>
          </cell>
          <cell r="D66" t="str">
            <v>Druh piva</v>
          </cell>
          <cell r="E66" t="str">
            <v>Příjem</v>
          </cell>
          <cell r="F66" t="str">
            <v>Výdej</v>
          </cell>
          <cell r="G66" t="str">
            <v>Výdej</v>
          </cell>
        </row>
        <row r="67">
          <cell r="C67" t="str">
            <v>&gt;=0</v>
          </cell>
          <cell r="D67" t="str">
            <v>12H</v>
          </cell>
          <cell r="E67" t="str">
            <v>&lt;&gt;2</v>
          </cell>
          <cell r="F67" t="str">
            <v>&lt;8</v>
          </cell>
          <cell r="G67" t="str">
            <v>=2</v>
          </cell>
        </row>
        <row r="68">
          <cell r="C68" t="str">
            <v>Měsíc</v>
          </cell>
          <cell r="D68" t="str">
            <v>Druh piva</v>
          </cell>
          <cell r="E68" t="str">
            <v>Příjem</v>
          </cell>
          <cell r="F68" t="str">
            <v>Výdej</v>
          </cell>
          <cell r="G68" t="str">
            <v>Výdej</v>
          </cell>
        </row>
        <row r="69">
          <cell r="C69" t="str">
            <v>&gt;=0</v>
          </cell>
          <cell r="D69" t="str">
            <v>9</v>
          </cell>
          <cell r="E69" t="str">
            <v>&lt;&gt;2</v>
          </cell>
          <cell r="F69" t="str">
            <v>&lt;8</v>
          </cell>
          <cell r="G69" t="str">
            <v>=2</v>
          </cell>
        </row>
        <row r="70">
          <cell r="C70" t="str">
            <v>Měsíc</v>
          </cell>
          <cell r="D70" t="str">
            <v>Druh piva</v>
          </cell>
          <cell r="E70" t="str">
            <v>Příjem</v>
          </cell>
          <cell r="F70" t="str">
            <v>Výdej</v>
          </cell>
          <cell r="G70" t="str">
            <v>Výdej</v>
          </cell>
        </row>
        <row r="71">
          <cell r="C71" t="str">
            <v>&gt;=0</v>
          </cell>
          <cell r="D71" t="str">
            <v xml:space="preserve"> </v>
          </cell>
          <cell r="E71" t="str">
            <v>&lt;&gt;2</v>
          </cell>
          <cell r="F71" t="str">
            <v>&lt;8</v>
          </cell>
          <cell r="G71" t="str">
            <v>=2</v>
          </cell>
        </row>
        <row r="72">
          <cell r="C72" t="str">
            <v>Měsíc</v>
          </cell>
          <cell r="D72" t="str">
            <v>Druh piva</v>
          </cell>
          <cell r="E72" t="str">
            <v>Příjem</v>
          </cell>
          <cell r="F72" t="str">
            <v>Výdej</v>
          </cell>
          <cell r="G72" t="str">
            <v>Výdej</v>
          </cell>
        </row>
        <row r="73">
          <cell r="C73" t="str">
            <v>&gt;=0</v>
          </cell>
          <cell r="D73" t="str">
            <v>B</v>
          </cell>
          <cell r="E73" t="str">
            <v>=3</v>
          </cell>
          <cell r="F73" t="str">
            <v>&lt;8</v>
          </cell>
          <cell r="G73" t="str">
            <v>=1</v>
          </cell>
        </row>
        <row r="74">
          <cell r="C74" t="str">
            <v>Měsíc</v>
          </cell>
          <cell r="D74" t="str">
            <v>Druh piva</v>
          </cell>
          <cell r="E74" t="str">
            <v>Příjem</v>
          </cell>
          <cell r="F74" t="str">
            <v>Výdej</v>
          </cell>
          <cell r="G74" t="str">
            <v>Výdej</v>
          </cell>
        </row>
        <row r="75">
          <cell r="C75" t="str">
            <v>&gt;=0</v>
          </cell>
          <cell r="D75" t="str">
            <v>10</v>
          </cell>
          <cell r="E75" t="str">
            <v>=3</v>
          </cell>
          <cell r="F75" t="str">
            <v>&lt;8</v>
          </cell>
          <cell r="G75" t="str">
            <v>=1</v>
          </cell>
        </row>
        <row r="76">
          <cell r="C76" t="str">
            <v>Měsíc</v>
          </cell>
          <cell r="D76" t="str">
            <v>Druh piva</v>
          </cell>
          <cell r="E76" t="str">
            <v>Příjem</v>
          </cell>
          <cell r="F76" t="str">
            <v>Výdej</v>
          </cell>
          <cell r="G76" t="str">
            <v>Výdej</v>
          </cell>
        </row>
        <row r="77">
          <cell r="C77" t="str">
            <v>&gt;=0</v>
          </cell>
          <cell r="D77" t="str">
            <v>11</v>
          </cell>
          <cell r="E77" t="str">
            <v>=3</v>
          </cell>
          <cell r="F77" t="str">
            <v>&lt;8</v>
          </cell>
          <cell r="G77" t="str">
            <v>=1</v>
          </cell>
        </row>
        <row r="78">
          <cell r="C78" t="str">
            <v>Měsíc</v>
          </cell>
          <cell r="D78" t="str">
            <v>Druh piva</v>
          </cell>
          <cell r="E78" t="str">
            <v>Příjem</v>
          </cell>
          <cell r="F78" t="str">
            <v>Výdej</v>
          </cell>
          <cell r="G78" t="str">
            <v>Výdej</v>
          </cell>
        </row>
        <row r="79">
          <cell r="C79" t="str">
            <v>&gt;=0</v>
          </cell>
          <cell r="D79" t="str">
            <v>12</v>
          </cell>
          <cell r="E79" t="str">
            <v>=3</v>
          </cell>
          <cell r="F79" t="str">
            <v>&lt;8</v>
          </cell>
          <cell r="G79" t="str">
            <v>=1</v>
          </cell>
        </row>
        <row r="80">
          <cell r="C80" t="str">
            <v>Měsíc</v>
          </cell>
          <cell r="D80" t="str">
            <v>Druh piva</v>
          </cell>
          <cell r="E80" t="str">
            <v>Příjem</v>
          </cell>
          <cell r="F80" t="str">
            <v>Výdej</v>
          </cell>
          <cell r="G80" t="str">
            <v>Výdej</v>
          </cell>
        </row>
        <row r="81">
          <cell r="C81" t="str">
            <v>&gt;=0</v>
          </cell>
          <cell r="D81" t="str">
            <v>12H</v>
          </cell>
          <cell r="E81" t="str">
            <v>=3</v>
          </cell>
          <cell r="F81" t="str">
            <v>&lt;8</v>
          </cell>
          <cell r="G81" t="str">
            <v>=1</v>
          </cell>
        </row>
        <row r="82">
          <cell r="C82" t="str">
            <v>Měsíc</v>
          </cell>
          <cell r="D82" t="str">
            <v>Druh piva</v>
          </cell>
          <cell r="E82" t="str">
            <v>Příjem</v>
          </cell>
          <cell r="F82" t="str">
            <v>Výdej</v>
          </cell>
          <cell r="G82" t="str">
            <v>Výdej</v>
          </cell>
        </row>
        <row r="83">
          <cell r="C83" t="str">
            <v>&gt;=0</v>
          </cell>
          <cell r="D83" t="str">
            <v>9</v>
          </cell>
          <cell r="E83" t="str">
            <v>=3</v>
          </cell>
          <cell r="F83" t="str">
            <v>&lt;8</v>
          </cell>
          <cell r="G83" t="str">
            <v>=1</v>
          </cell>
        </row>
        <row r="84">
          <cell r="C84" t="str">
            <v>Měsíc</v>
          </cell>
          <cell r="D84" t="str">
            <v>Druh piva</v>
          </cell>
          <cell r="E84" t="str">
            <v>Příjem</v>
          </cell>
          <cell r="F84" t="str">
            <v>Výdej</v>
          </cell>
          <cell r="G84" t="str">
            <v>Výdej</v>
          </cell>
        </row>
        <row r="85">
          <cell r="C85" t="str">
            <v>&gt;=0</v>
          </cell>
          <cell r="D85" t="str">
            <v xml:space="preserve"> </v>
          </cell>
          <cell r="E85" t="str">
            <v>=3</v>
          </cell>
          <cell r="F85" t="str">
            <v>&lt;8</v>
          </cell>
          <cell r="G85" t="str">
            <v>=1</v>
          </cell>
        </row>
        <row r="86">
          <cell r="C86" t="str">
            <v>Měsíc</v>
          </cell>
          <cell r="D86" t="str">
            <v>Druh piva</v>
          </cell>
          <cell r="E86" t="str">
            <v>Příjem</v>
          </cell>
          <cell r="F86" t="str">
            <v>Výdej</v>
          </cell>
          <cell r="G86" t="str">
            <v>Výdej</v>
          </cell>
        </row>
        <row r="87">
          <cell r="C87" t="str">
            <v>&gt;=0</v>
          </cell>
          <cell r="D87" t="str">
            <v>B</v>
          </cell>
          <cell r="E87" t="str">
            <v>=3</v>
          </cell>
          <cell r="F87" t="str">
            <v>&gt;0</v>
          </cell>
          <cell r="G87" t="str">
            <v>=8</v>
          </cell>
        </row>
        <row r="88">
          <cell r="C88" t="str">
            <v>Měsíc</v>
          </cell>
          <cell r="D88" t="str">
            <v>Druh piva</v>
          </cell>
          <cell r="E88" t="str">
            <v>Příjem</v>
          </cell>
          <cell r="F88" t="str">
            <v>Výdej</v>
          </cell>
          <cell r="G88" t="str">
            <v>Výdej</v>
          </cell>
        </row>
        <row r="89">
          <cell r="C89" t="str">
            <v>&gt;=0</v>
          </cell>
          <cell r="D89" t="str">
            <v>10</v>
          </cell>
          <cell r="E89" t="str">
            <v>=3</v>
          </cell>
          <cell r="F89" t="str">
            <v>&gt;0</v>
          </cell>
          <cell r="G89" t="str">
            <v>=8</v>
          </cell>
        </row>
        <row r="90">
          <cell r="C90" t="str">
            <v>Měsíc</v>
          </cell>
          <cell r="D90" t="str">
            <v>Druh piva</v>
          </cell>
          <cell r="E90" t="str">
            <v>Příjem</v>
          </cell>
          <cell r="F90" t="str">
            <v>Výdej</v>
          </cell>
          <cell r="G90" t="str">
            <v>Výdej</v>
          </cell>
        </row>
        <row r="91">
          <cell r="C91" t="str">
            <v>&gt;=0</v>
          </cell>
          <cell r="D91" t="str">
            <v>11</v>
          </cell>
          <cell r="E91" t="str">
            <v>=3</v>
          </cell>
          <cell r="F91" t="str">
            <v>&gt;0</v>
          </cell>
          <cell r="G91" t="str">
            <v>=8</v>
          </cell>
        </row>
        <row r="92">
          <cell r="C92" t="str">
            <v>Měsíc</v>
          </cell>
          <cell r="D92" t="str">
            <v>Druh piva</v>
          </cell>
          <cell r="E92" t="str">
            <v>Příjem</v>
          </cell>
          <cell r="F92" t="str">
            <v>Výdej</v>
          </cell>
          <cell r="G92" t="str">
            <v>Výdej</v>
          </cell>
        </row>
        <row r="93">
          <cell r="C93" t="str">
            <v>&gt;=0</v>
          </cell>
          <cell r="D93" t="str">
            <v>12</v>
          </cell>
          <cell r="E93" t="str">
            <v>=3</v>
          </cell>
          <cell r="F93" t="str">
            <v>&gt;0</v>
          </cell>
          <cell r="G93" t="str">
            <v>=8</v>
          </cell>
        </row>
        <row r="94">
          <cell r="C94" t="str">
            <v>Měsíc</v>
          </cell>
          <cell r="D94" t="str">
            <v>Druh piva</v>
          </cell>
          <cell r="E94" t="str">
            <v>Příjem</v>
          </cell>
          <cell r="F94" t="str">
            <v>Výdej</v>
          </cell>
          <cell r="G94" t="str">
            <v>Výdej</v>
          </cell>
        </row>
        <row r="95">
          <cell r="C95" t="str">
            <v>&gt;=0</v>
          </cell>
          <cell r="D95" t="str">
            <v>12H</v>
          </cell>
          <cell r="E95" t="str">
            <v>=3</v>
          </cell>
          <cell r="F95" t="str">
            <v>&gt;0</v>
          </cell>
          <cell r="G95" t="str">
            <v>=8</v>
          </cell>
        </row>
        <row r="96">
          <cell r="C96" t="str">
            <v>Měsíc</v>
          </cell>
          <cell r="D96" t="str">
            <v>Druh piva</v>
          </cell>
          <cell r="E96" t="str">
            <v>Příjem</v>
          </cell>
          <cell r="F96" t="str">
            <v>Výdej</v>
          </cell>
          <cell r="G96" t="str">
            <v>Výdej</v>
          </cell>
        </row>
        <row r="97">
          <cell r="C97" t="str">
            <v>&gt;=0</v>
          </cell>
          <cell r="D97" t="str">
            <v>9</v>
          </cell>
          <cell r="E97" t="str">
            <v>=3</v>
          </cell>
          <cell r="F97" t="str">
            <v>&gt;0</v>
          </cell>
          <cell r="G97" t="str">
            <v>=8</v>
          </cell>
        </row>
        <row r="98">
          <cell r="C98" t="str">
            <v>Měsíc</v>
          </cell>
          <cell r="D98" t="str">
            <v>Druh piva</v>
          </cell>
          <cell r="E98" t="str">
            <v>Příjem</v>
          </cell>
          <cell r="F98" t="str">
            <v>Výdej</v>
          </cell>
          <cell r="G98" t="str">
            <v>Výdej</v>
          </cell>
        </row>
        <row r="99">
          <cell r="C99" t="str">
            <v>&gt;=0</v>
          </cell>
          <cell r="D99" t="str">
            <v xml:space="preserve"> </v>
          </cell>
          <cell r="E99" t="str">
            <v>=3</v>
          </cell>
          <cell r="F99" t="str">
            <v>&gt;0</v>
          </cell>
          <cell r="G99" t="str">
            <v>=8</v>
          </cell>
        </row>
        <row r="100">
          <cell r="C100" t="str">
            <v>Měsíc</v>
          </cell>
          <cell r="D100" t="str">
            <v>Druh piva</v>
          </cell>
          <cell r="E100" t="str">
            <v>Příjem</v>
          </cell>
          <cell r="F100" t="str">
            <v>Výdej</v>
          </cell>
          <cell r="G100" t="str">
            <v>Výdej</v>
          </cell>
        </row>
        <row r="101">
          <cell r="C101" t="str">
            <v>&gt;=0</v>
          </cell>
          <cell r="D101" t="str">
            <v>B</v>
          </cell>
          <cell r="E101" t="str">
            <v>=3</v>
          </cell>
          <cell r="F101" t="str">
            <v>&lt;8</v>
          </cell>
          <cell r="G101" t="str">
            <v>&lt;&gt;3</v>
          </cell>
        </row>
        <row r="102">
          <cell r="C102" t="str">
            <v>Měsíc</v>
          </cell>
          <cell r="D102" t="str">
            <v>Druh piva</v>
          </cell>
          <cell r="E102" t="str">
            <v>Příjem</v>
          </cell>
          <cell r="F102" t="str">
            <v>Výdej</v>
          </cell>
          <cell r="G102" t="str">
            <v>Výdej</v>
          </cell>
        </row>
        <row r="103">
          <cell r="C103" t="str">
            <v>&gt;=0</v>
          </cell>
          <cell r="D103" t="str">
            <v>10</v>
          </cell>
          <cell r="E103" t="str">
            <v>=3</v>
          </cell>
          <cell r="F103" t="str">
            <v>&lt;8</v>
          </cell>
          <cell r="G103" t="str">
            <v>&lt;&gt;3</v>
          </cell>
        </row>
        <row r="104">
          <cell r="C104" t="str">
            <v>Měsíc</v>
          </cell>
          <cell r="D104" t="str">
            <v>Druh piva</v>
          </cell>
          <cell r="E104" t="str">
            <v>Příjem</v>
          </cell>
          <cell r="F104" t="str">
            <v>Výdej</v>
          </cell>
          <cell r="G104" t="str">
            <v>Výdej</v>
          </cell>
        </row>
        <row r="105">
          <cell r="C105" t="str">
            <v>&gt;=0</v>
          </cell>
          <cell r="D105" t="str">
            <v>11</v>
          </cell>
          <cell r="E105" t="str">
            <v>=3</v>
          </cell>
          <cell r="F105" t="str">
            <v>&lt;8</v>
          </cell>
          <cell r="G105" t="str">
            <v>&lt;&gt;3</v>
          </cell>
        </row>
        <row r="106">
          <cell r="C106" t="str">
            <v>Měsíc</v>
          </cell>
          <cell r="D106" t="str">
            <v>Druh piva</v>
          </cell>
          <cell r="E106" t="str">
            <v>Příjem</v>
          </cell>
          <cell r="F106" t="str">
            <v>Výdej</v>
          </cell>
          <cell r="G106" t="str">
            <v>Výdej</v>
          </cell>
        </row>
        <row r="107">
          <cell r="C107" t="str">
            <v>&gt;=0</v>
          </cell>
          <cell r="D107" t="str">
            <v>12</v>
          </cell>
          <cell r="E107" t="str">
            <v>=3</v>
          </cell>
          <cell r="F107" t="str">
            <v>&lt;8</v>
          </cell>
          <cell r="G107" t="str">
            <v>&lt;&gt;3</v>
          </cell>
        </row>
        <row r="108">
          <cell r="C108" t="str">
            <v>Měsíc</v>
          </cell>
          <cell r="D108" t="str">
            <v>Druh piva</v>
          </cell>
          <cell r="E108" t="str">
            <v>Příjem</v>
          </cell>
          <cell r="F108" t="str">
            <v>Výdej</v>
          </cell>
          <cell r="G108" t="str">
            <v>Výdej</v>
          </cell>
        </row>
        <row r="109">
          <cell r="C109" t="str">
            <v>&gt;=0</v>
          </cell>
          <cell r="D109" t="str">
            <v>12H</v>
          </cell>
          <cell r="E109" t="str">
            <v>=3</v>
          </cell>
          <cell r="F109" t="str">
            <v>&lt;8</v>
          </cell>
          <cell r="G109" t="str">
            <v>&lt;&gt;3</v>
          </cell>
        </row>
        <row r="110">
          <cell r="C110" t="str">
            <v>Měsíc</v>
          </cell>
          <cell r="D110" t="str">
            <v>Druh piva</v>
          </cell>
          <cell r="E110" t="str">
            <v>Příjem</v>
          </cell>
          <cell r="F110" t="str">
            <v>Výdej</v>
          </cell>
          <cell r="G110" t="str">
            <v>Výdej</v>
          </cell>
        </row>
        <row r="111">
          <cell r="C111" t="str">
            <v>&gt;=0</v>
          </cell>
          <cell r="D111" t="str">
            <v>9</v>
          </cell>
          <cell r="E111" t="str">
            <v>=3</v>
          </cell>
          <cell r="F111" t="str">
            <v>&lt;8</v>
          </cell>
          <cell r="G111" t="str">
            <v>&lt;&gt;3</v>
          </cell>
        </row>
        <row r="112">
          <cell r="C112" t="str">
            <v>Měsíc</v>
          </cell>
          <cell r="D112" t="str">
            <v>Druh piva</v>
          </cell>
          <cell r="E112" t="str">
            <v>Příjem</v>
          </cell>
          <cell r="F112" t="str">
            <v>Výdej</v>
          </cell>
          <cell r="G112" t="str">
            <v>Výdej</v>
          </cell>
        </row>
        <row r="113">
          <cell r="C113" t="str">
            <v>&gt;=0</v>
          </cell>
          <cell r="D113" t="str">
            <v xml:space="preserve"> </v>
          </cell>
          <cell r="E113" t="str">
            <v>=3</v>
          </cell>
          <cell r="F113" t="str">
            <v>&lt;8</v>
          </cell>
          <cell r="G113" t="str">
            <v>&lt;&gt;3</v>
          </cell>
        </row>
        <row r="114">
          <cell r="C114" t="str">
            <v>Měsíc</v>
          </cell>
          <cell r="D114" t="str">
            <v>Druh piva</v>
          </cell>
          <cell r="E114" t="str">
            <v>Příjem</v>
          </cell>
          <cell r="F114" t="str">
            <v>Výdej</v>
          </cell>
          <cell r="G114" t="str">
            <v>Výdej</v>
          </cell>
        </row>
        <row r="115">
          <cell r="C115" t="str">
            <v>&gt;=0</v>
          </cell>
          <cell r="D115" t="str">
            <v>B</v>
          </cell>
          <cell r="E115" t="str">
            <v>&lt;&gt;3</v>
          </cell>
          <cell r="F115" t="str">
            <v>&lt;8</v>
          </cell>
          <cell r="G115" t="str">
            <v>=3</v>
          </cell>
        </row>
        <row r="116">
          <cell r="C116" t="str">
            <v>Měsíc</v>
          </cell>
          <cell r="D116" t="str">
            <v>Druh piva</v>
          </cell>
          <cell r="E116" t="str">
            <v>Příjem</v>
          </cell>
          <cell r="F116" t="str">
            <v>Výdej</v>
          </cell>
          <cell r="G116" t="str">
            <v>Výdej</v>
          </cell>
        </row>
        <row r="117">
          <cell r="C117" t="str">
            <v>&gt;=0</v>
          </cell>
          <cell r="D117" t="str">
            <v>10</v>
          </cell>
          <cell r="E117" t="str">
            <v>&lt;&gt;3</v>
          </cell>
          <cell r="F117" t="str">
            <v>&lt;8</v>
          </cell>
          <cell r="G117" t="str">
            <v>=3</v>
          </cell>
        </row>
        <row r="118">
          <cell r="C118" t="str">
            <v>Měsíc</v>
          </cell>
          <cell r="D118" t="str">
            <v>Druh piva</v>
          </cell>
          <cell r="E118" t="str">
            <v>Příjem</v>
          </cell>
          <cell r="F118" t="str">
            <v>Výdej</v>
          </cell>
          <cell r="G118" t="str">
            <v>Výdej</v>
          </cell>
        </row>
        <row r="119">
          <cell r="C119" t="str">
            <v>&gt;=0</v>
          </cell>
          <cell r="D119" t="str">
            <v>11</v>
          </cell>
          <cell r="E119" t="str">
            <v>&lt;&gt;3</v>
          </cell>
          <cell r="F119" t="str">
            <v>&lt;8</v>
          </cell>
          <cell r="G119" t="str">
            <v>=3</v>
          </cell>
        </row>
        <row r="120">
          <cell r="C120" t="str">
            <v>Měsíc</v>
          </cell>
          <cell r="D120" t="str">
            <v>Druh piva</v>
          </cell>
          <cell r="E120" t="str">
            <v>Příjem</v>
          </cell>
          <cell r="F120" t="str">
            <v>Výdej</v>
          </cell>
          <cell r="G120" t="str">
            <v>Výdej</v>
          </cell>
        </row>
        <row r="121">
          <cell r="C121" t="str">
            <v>&gt;=0</v>
          </cell>
          <cell r="D121" t="str">
            <v>12</v>
          </cell>
          <cell r="E121" t="str">
            <v>&lt;&gt;3</v>
          </cell>
          <cell r="F121" t="str">
            <v>&lt;8</v>
          </cell>
          <cell r="G121" t="str">
            <v>=3</v>
          </cell>
        </row>
        <row r="122">
          <cell r="C122" t="str">
            <v>Měsíc</v>
          </cell>
          <cell r="D122" t="str">
            <v>Druh piva</v>
          </cell>
          <cell r="E122" t="str">
            <v>Příjem</v>
          </cell>
          <cell r="F122" t="str">
            <v>Výdej</v>
          </cell>
          <cell r="G122" t="str">
            <v>Výdej</v>
          </cell>
        </row>
        <row r="123">
          <cell r="C123" t="str">
            <v>&gt;=0</v>
          </cell>
          <cell r="D123" t="str">
            <v>12H</v>
          </cell>
          <cell r="E123" t="str">
            <v>&lt;&gt;3</v>
          </cell>
          <cell r="F123" t="str">
            <v>&lt;8</v>
          </cell>
          <cell r="G123" t="str">
            <v>=3</v>
          </cell>
        </row>
        <row r="124">
          <cell r="C124" t="str">
            <v>Měsíc</v>
          </cell>
          <cell r="D124" t="str">
            <v>Druh piva</v>
          </cell>
          <cell r="E124" t="str">
            <v>Příjem</v>
          </cell>
          <cell r="F124" t="str">
            <v>Výdej</v>
          </cell>
          <cell r="G124" t="str">
            <v>Výdej</v>
          </cell>
        </row>
        <row r="125">
          <cell r="C125" t="str">
            <v>&gt;=0</v>
          </cell>
          <cell r="D125" t="str">
            <v>9</v>
          </cell>
          <cell r="E125" t="str">
            <v>&lt;&gt;3</v>
          </cell>
          <cell r="F125" t="str">
            <v>&lt;8</v>
          </cell>
          <cell r="G125" t="str">
            <v>=3</v>
          </cell>
        </row>
        <row r="126">
          <cell r="C126" t="str">
            <v>Měsíc</v>
          </cell>
          <cell r="D126" t="str">
            <v>Druh piva</v>
          </cell>
          <cell r="E126" t="str">
            <v>Příjem</v>
          </cell>
          <cell r="F126" t="str">
            <v>Výdej</v>
          </cell>
          <cell r="G126" t="str">
            <v>Výdej</v>
          </cell>
        </row>
        <row r="127">
          <cell r="C127" t="str">
            <v>&gt;=0</v>
          </cell>
          <cell r="D127" t="str">
            <v xml:space="preserve"> </v>
          </cell>
          <cell r="E127" t="str">
            <v>&lt;&gt;3</v>
          </cell>
          <cell r="F127" t="str">
            <v>&lt;8</v>
          </cell>
          <cell r="G127" t="str">
            <v>=3</v>
          </cell>
        </row>
        <row r="128">
          <cell r="C128" t="str">
            <v>Měsíc</v>
          </cell>
          <cell r="D128" t="str">
            <v>Druh piva</v>
          </cell>
          <cell r="E128" t="str">
            <v>Příjem</v>
          </cell>
          <cell r="F128" t="str">
            <v>Výdej</v>
          </cell>
          <cell r="G128" t="str">
            <v>Výdej</v>
          </cell>
        </row>
        <row r="129">
          <cell r="C129" t="str">
            <v>&gt;=0</v>
          </cell>
          <cell r="D129" t="str">
            <v>B</v>
          </cell>
          <cell r="E129" t="str">
            <v>&gt;4</v>
          </cell>
          <cell r="F129" t="str">
            <v>&lt;8</v>
          </cell>
          <cell r="G129" t="str">
            <v>=3</v>
          </cell>
        </row>
        <row r="130">
          <cell r="C130" t="str">
            <v>Měsíc</v>
          </cell>
          <cell r="D130" t="str">
            <v>Druh piva</v>
          </cell>
          <cell r="E130" t="str">
            <v>Příjem</v>
          </cell>
          <cell r="F130" t="str">
            <v>Výdej</v>
          </cell>
          <cell r="G130" t="str">
            <v>Výdej</v>
          </cell>
        </row>
        <row r="131">
          <cell r="C131" t="str">
            <v>&gt;=0</v>
          </cell>
          <cell r="D131" t="str">
            <v>10</v>
          </cell>
          <cell r="E131" t="str">
            <v>&gt;4</v>
          </cell>
          <cell r="F131" t="str">
            <v>&lt;8</v>
          </cell>
          <cell r="G131" t="str">
            <v>=3</v>
          </cell>
        </row>
        <row r="132">
          <cell r="C132" t="str">
            <v>Měsíc</v>
          </cell>
          <cell r="D132" t="str">
            <v>Druh piva</v>
          </cell>
          <cell r="E132" t="str">
            <v>Příjem</v>
          </cell>
          <cell r="F132" t="str">
            <v>Výdej</v>
          </cell>
          <cell r="G132" t="str">
            <v>Výdej</v>
          </cell>
        </row>
        <row r="133">
          <cell r="C133" t="str">
            <v>&gt;=0</v>
          </cell>
          <cell r="D133" t="str">
            <v>11</v>
          </cell>
          <cell r="E133" t="str">
            <v>&gt;4</v>
          </cell>
          <cell r="F133" t="str">
            <v>&lt;8</v>
          </cell>
          <cell r="G133" t="str">
            <v>=3</v>
          </cell>
        </row>
        <row r="134">
          <cell r="C134" t="str">
            <v>Měsíc</v>
          </cell>
          <cell r="D134" t="str">
            <v>Druh piva</v>
          </cell>
          <cell r="E134" t="str">
            <v>Příjem</v>
          </cell>
          <cell r="F134" t="str">
            <v>Výdej</v>
          </cell>
          <cell r="G134" t="str">
            <v>Výdej</v>
          </cell>
        </row>
        <row r="135">
          <cell r="C135" t="str">
            <v>&gt;=0</v>
          </cell>
          <cell r="D135" t="str">
            <v>12</v>
          </cell>
          <cell r="E135" t="str">
            <v>&gt;4</v>
          </cell>
          <cell r="F135" t="str">
            <v>&lt;8</v>
          </cell>
          <cell r="G135" t="str">
            <v>=3</v>
          </cell>
        </row>
        <row r="136">
          <cell r="C136" t="str">
            <v>Měsíc</v>
          </cell>
          <cell r="D136" t="str">
            <v>Druh piva</v>
          </cell>
          <cell r="E136" t="str">
            <v>Příjem</v>
          </cell>
          <cell r="F136" t="str">
            <v>Výdej</v>
          </cell>
          <cell r="G136" t="str">
            <v>Výdej</v>
          </cell>
        </row>
        <row r="137">
          <cell r="C137" t="str">
            <v>&gt;=0</v>
          </cell>
          <cell r="D137" t="str">
            <v>12H</v>
          </cell>
          <cell r="E137" t="str">
            <v>&gt;4</v>
          </cell>
          <cell r="F137" t="str">
            <v>&lt;8</v>
          </cell>
          <cell r="G137" t="str">
            <v>=3</v>
          </cell>
        </row>
        <row r="138">
          <cell r="C138" t="str">
            <v>Měsíc</v>
          </cell>
          <cell r="D138" t="str">
            <v>Druh piva</v>
          </cell>
          <cell r="E138" t="str">
            <v>Příjem</v>
          </cell>
          <cell r="F138" t="str">
            <v>Výdej</v>
          </cell>
          <cell r="G138" t="str">
            <v>Výdej</v>
          </cell>
        </row>
        <row r="139">
          <cell r="C139" t="str">
            <v>&gt;=0</v>
          </cell>
          <cell r="D139" t="str">
            <v>9</v>
          </cell>
          <cell r="E139" t="str">
            <v>&gt;4</v>
          </cell>
          <cell r="F139" t="str">
            <v>&lt;8</v>
          </cell>
          <cell r="G139" t="str">
            <v>=3</v>
          </cell>
        </row>
        <row r="140">
          <cell r="C140" t="str">
            <v>Měsíc</v>
          </cell>
          <cell r="D140" t="str">
            <v>Druh piva</v>
          </cell>
          <cell r="E140" t="str">
            <v>Příjem</v>
          </cell>
          <cell r="F140" t="str">
            <v>Výdej</v>
          </cell>
          <cell r="G140" t="str">
            <v>Výdej</v>
          </cell>
        </row>
        <row r="141">
          <cell r="C141" t="str">
            <v>&gt;=0</v>
          </cell>
          <cell r="D141" t="str">
            <v xml:space="preserve"> </v>
          </cell>
          <cell r="E141" t="str">
            <v>&gt;4</v>
          </cell>
          <cell r="F141" t="str">
            <v>&lt;8</v>
          </cell>
          <cell r="G141" t="str">
            <v>=3</v>
          </cell>
        </row>
        <row r="142">
          <cell r="C142" t="str">
            <v>Měsíc</v>
          </cell>
          <cell r="D142" t="str">
            <v>Druh piva</v>
          </cell>
          <cell r="E142" t="str">
            <v>Příjem</v>
          </cell>
          <cell r="F142" t="str">
            <v>Výdej</v>
          </cell>
          <cell r="G142" t="str">
            <v>Výdej</v>
          </cell>
        </row>
        <row r="143">
          <cell r="C143" t="str">
            <v>&gt;=0</v>
          </cell>
          <cell r="D143" t="str">
            <v>B</v>
          </cell>
          <cell r="E143" t="str">
            <v>=4</v>
          </cell>
          <cell r="F143" t="str">
            <v>&lt;8</v>
          </cell>
          <cell r="G143" t="str">
            <v>=1</v>
          </cell>
        </row>
        <row r="144">
          <cell r="C144" t="str">
            <v>Měsíc</v>
          </cell>
          <cell r="D144" t="str">
            <v>Druh piva</v>
          </cell>
          <cell r="E144" t="str">
            <v>Příjem</v>
          </cell>
          <cell r="F144" t="str">
            <v>Výdej</v>
          </cell>
          <cell r="G144" t="str">
            <v>Výdej</v>
          </cell>
        </row>
        <row r="145">
          <cell r="C145" t="str">
            <v>&gt;=0</v>
          </cell>
          <cell r="D145" t="str">
            <v>10</v>
          </cell>
          <cell r="E145" t="str">
            <v>=4</v>
          </cell>
          <cell r="F145" t="str">
            <v>&lt;8</v>
          </cell>
          <cell r="G145" t="str">
            <v>=1</v>
          </cell>
        </row>
        <row r="146">
          <cell r="C146" t="str">
            <v>Měsíc</v>
          </cell>
          <cell r="D146" t="str">
            <v>Druh piva</v>
          </cell>
          <cell r="E146" t="str">
            <v>Příjem</v>
          </cell>
          <cell r="F146" t="str">
            <v>Výdej</v>
          </cell>
          <cell r="G146" t="str">
            <v>Výdej</v>
          </cell>
        </row>
        <row r="147">
          <cell r="C147" t="str">
            <v>&gt;=0</v>
          </cell>
          <cell r="D147" t="str">
            <v>11</v>
          </cell>
          <cell r="E147" t="str">
            <v>=4</v>
          </cell>
          <cell r="F147" t="str">
            <v>&lt;8</v>
          </cell>
          <cell r="G147" t="str">
            <v>=1</v>
          </cell>
        </row>
        <row r="148">
          <cell r="C148" t="str">
            <v>Měsíc</v>
          </cell>
          <cell r="D148" t="str">
            <v>Druh piva</v>
          </cell>
          <cell r="E148" t="str">
            <v>Příjem</v>
          </cell>
          <cell r="F148" t="str">
            <v>Výdej</v>
          </cell>
          <cell r="G148" t="str">
            <v>Výdej</v>
          </cell>
        </row>
        <row r="149">
          <cell r="C149" t="str">
            <v>&gt;=0</v>
          </cell>
          <cell r="D149" t="str">
            <v>12</v>
          </cell>
          <cell r="E149" t="str">
            <v>=4</v>
          </cell>
          <cell r="F149" t="str">
            <v>&lt;8</v>
          </cell>
          <cell r="G149" t="str">
            <v>=1</v>
          </cell>
        </row>
        <row r="150">
          <cell r="C150" t="str">
            <v>Měsíc</v>
          </cell>
          <cell r="D150" t="str">
            <v>Druh piva</v>
          </cell>
          <cell r="E150" t="str">
            <v>Příjem</v>
          </cell>
          <cell r="F150" t="str">
            <v>Výdej</v>
          </cell>
          <cell r="G150" t="str">
            <v>Výdej</v>
          </cell>
        </row>
        <row r="151">
          <cell r="C151" t="str">
            <v>&gt;=0</v>
          </cell>
          <cell r="D151" t="str">
            <v>12H</v>
          </cell>
          <cell r="E151" t="str">
            <v>=4</v>
          </cell>
          <cell r="F151" t="str">
            <v>&lt;8</v>
          </cell>
          <cell r="G151" t="str">
            <v>=1</v>
          </cell>
        </row>
        <row r="152">
          <cell r="C152" t="str">
            <v>Měsíc</v>
          </cell>
          <cell r="D152" t="str">
            <v>Druh piva</v>
          </cell>
          <cell r="E152" t="str">
            <v>Příjem</v>
          </cell>
          <cell r="F152" t="str">
            <v>Výdej</v>
          </cell>
          <cell r="G152" t="str">
            <v>Výdej</v>
          </cell>
        </row>
        <row r="153">
          <cell r="C153" t="str">
            <v>&gt;=0</v>
          </cell>
          <cell r="D153" t="str">
            <v>9</v>
          </cell>
          <cell r="E153" t="str">
            <v>=4</v>
          </cell>
          <cell r="F153" t="str">
            <v>&lt;8</v>
          </cell>
          <cell r="G153" t="str">
            <v>=1</v>
          </cell>
        </row>
        <row r="154">
          <cell r="C154" t="str">
            <v>Měsíc</v>
          </cell>
          <cell r="D154" t="str">
            <v>Druh piva</v>
          </cell>
          <cell r="E154" t="str">
            <v>Příjem</v>
          </cell>
          <cell r="F154" t="str">
            <v>Výdej</v>
          </cell>
          <cell r="G154" t="str">
            <v>Výdej</v>
          </cell>
        </row>
        <row r="155">
          <cell r="C155" t="str">
            <v>&gt;=0</v>
          </cell>
          <cell r="D155" t="str">
            <v xml:space="preserve"> </v>
          </cell>
          <cell r="E155" t="str">
            <v>=4</v>
          </cell>
          <cell r="F155" t="str">
            <v>&lt;8</v>
          </cell>
          <cell r="G155" t="str">
            <v>=1</v>
          </cell>
        </row>
        <row r="156">
          <cell r="C156" t="str">
            <v>Měsíc</v>
          </cell>
          <cell r="D156" t="str">
            <v>Druh piva</v>
          </cell>
          <cell r="E156" t="str">
            <v>Příjem</v>
          </cell>
          <cell r="F156" t="str">
            <v>Výdej</v>
          </cell>
          <cell r="G156" t="str">
            <v>Výdej</v>
          </cell>
        </row>
        <row r="157">
          <cell r="C157" t="str">
            <v>&gt;=0</v>
          </cell>
          <cell r="D157" t="str">
            <v>B</v>
          </cell>
          <cell r="E157" t="str">
            <v>=4</v>
          </cell>
          <cell r="F157" t="str">
            <v>&gt;0</v>
          </cell>
          <cell r="G157" t="str">
            <v>=8</v>
          </cell>
        </row>
        <row r="158">
          <cell r="C158" t="str">
            <v>Měsíc</v>
          </cell>
          <cell r="D158" t="str">
            <v>Druh piva</v>
          </cell>
          <cell r="E158" t="str">
            <v>Příjem</v>
          </cell>
          <cell r="F158" t="str">
            <v>Výdej</v>
          </cell>
          <cell r="G158" t="str">
            <v>Výdej</v>
          </cell>
        </row>
        <row r="159">
          <cell r="C159" t="str">
            <v>&gt;=0</v>
          </cell>
          <cell r="D159" t="str">
            <v>10</v>
          </cell>
          <cell r="E159" t="str">
            <v>=4</v>
          </cell>
          <cell r="F159" t="str">
            <v>&gt;0</v>
          </cell>
          <cell r="G159" t="str">
            <v>=8</v>
          </cell>
        </row>
        <row r="160">
          <cell r="C160" t="str">
            <v>Měsíc</v>
          </cell>
          <cell r="D160" t="str">
            <v>Druh piva</v>
          </cell>
          <cell r="E160" t="str">
            <v>Příjem</v>
          </cell>
          <cell r="F160" t="str">
            <v>Výdej</v>
          </cell>
          <cell r="G160" t="str">
            <v>Výdej</v>
          </cell>
        </row>
        <row r="161">
          <cell r="C161" t="str">
            <v>&gt;=0</v>
          </cell>
          <cell r="D161" t="str">
            <v>11</v>
          </cell>
          <cell r="E161" t="str">
            <v>=4</v>
          </cell>
          <cell r="F161" t="str">
            <v>&gt;0</v>
          </cell>
          <cell r="G161" t="str">
            <v>=8</v>
          </cell>
        </row>
        <row r="162">
          <cell r="C162" t="str">
            <v>Měsíc</v>
          </cell>
          <cell r="D162" t="str">
            <v>Druh piva</v>
          </cell>
          <cell r="E162" t="str">
            <v>Příjem</v>
          </cell>
          <cell r="F162" t="str">
            <v>Výdej</v>
          </cell>
          <cell r="G162" t="str">
            <v>Výdej</v>
          </cell>
        </row>
        <row r="163">
          <cell r="C163" t="str">
            <v>&gt;=0</v>
          </cell>
          <cell r="D163" t="str">
            <v>12</v>
          </cell>
          <cell r="E163" t="str">
            <v>=4</v>
          </cell>
          <cell r="F163" t="str">
            <v>&gt;0</v>
          </cell>
          <cell r="G163" t="str">
            <v>=8</v>
          </cell>
        </row>
        <row r="164">
          <cell r="C164" t="str">
            <v>Měsíc</v>
          </cell>
          <cell r="D164" t="str">
            <v>Druh piva</v>
          </cell>
          <cell r="E164" t="str">
            <v>Příjem</v>
          </cell>
          <cell r="F164" t="str">
            <v>Výdej</v>
          </cell>
          <cell r="G164" t="str">
            <v>Výdej</v>
          </cell>
        </row>
        <row r="165">
          <cell r="C165" t="str">
            <v>&gt;=0</v>
          </cell>
          <cell r="D165" t="str">
            <v>12H</v>
          </cell>
          <cell r="E165" t="str">
            <v>=4</v>
          </cell>
          <cell r="F165" t="str">
            <v>&gt;0</v>
          </cell>
          <cell r="G165" t="str">
            <v>=8</v>
          </cell>
        </row>
        <row r="166">
          <cell r="C166" t="str">
            <v>Měsíc</v>
          </cell>
          <cell r="D166" t="str">
            <v>Druh piva</v>
          </cell>
          <cell r="E166" t="str">
            <v>Příjem</v>
          </cell>
          <cell r="F166" t="str">
            <v>Výdej</v>
          </cell>
          <cell r="G166" t="str">
            <v>Výdej</v>
          </cell>
        </row>
        <row r="167">
          <cell r="C167" t="str">
            <v>&gt;=0</v>
          </cell>
          <cell r="D167" t="str">
            <v>9</v>
          </cell>
          <cell r="E167" t="str">
            <v>=4</v>
          </cell>
          <cell r="F167" t="str">
            <v>&gt;0</v>
          </cell>
          <cell r="G167" t="str">
            <v>=8</v>
          </cell>
        </row>
        <row r="168">
          <cell r="C168" t="str">
            <v>Měsíc</v>
          </cell>
          <cell r="D168" t="str">
            <v>Druh piva</v>
          </cell>
          <cell r="E168" t="str">
            <v>Příjem</v>
          </cell>
          <cell r="F168" t="str">
            <v>Výdej</v>
          </cell>
          <cell r="G168" t="str">
            <v>Výdej</v>
          </cell>
        </row>
        <row r="169">
          <cell r="C169" t="str">
            <v>&gt;=0</v>
          </cell>
          <cell r="D169" t="str">
            <v xml:space="preserve"> </v>
          </cell>
          <cell r="E169" t="str">
            <v>=4</v>
          </cell>
          <cell r="F169" t="str">
            <v>&gt;0</v>
          </cell>
          <cell r="G169" t="str">
            <v>=8</v>
          </cell>
        </row>
        <row r="170">
          <cell r="C170" t="str">
            <v>Měsíc</v>
          </cell>
          <cell r="D170" t="str">
            <v>Druh piva</v>
          </cell>
          <cell r="E170" t="str">
            <v>Příjem</v>
          </cell>
          <cell r="F170" t="str">
            <v>Výdej</v>
          </cell>
          <cell r="G170" t="str">
            <v>Výdej</v>
          </cell>
        </row>
        <row r="171">
          <cell r="C171" t="str">
            <v>&gt;=0</v>
          </cell>
          <cell r="D171" t="str">
            <v>B</v>
          </cell>
          <cell r="E171" t="str">
            <v>=4</v>
          </cell>
          <cell r="F171" t="str">
            <v>&lt;8</v>
          </cell>
          <cell r="G171" t="str">
            <v>&lt;&gt;4</v>
          </cell>
        </row>
        <row r="172">
          <cell r="C172" t="str">
            <v>Měsíc</v>
          </cell>
          <cell r="D172" t="str">
            <v>Druh piva</v>
          </cell>
          <cell r="E172" t="str">
            <v>Příjem</v>
          </cell>
          <cell r="F172" t="str">
            <v>Výdej</v>
          </cell>
          <cell r="G172" t="str">
            <v>Výdej</v>
          </cell>
        </row>
        <row r="173">
          <cell r="C173" t="str">
            <v>&gt;=0</v>
          </cell>
          <cell r="D173" t="str">
            <v>10</v>
          </cell>
          <cell r="E173" t="str">
            <v>=4</v>
          </cell>
          <cell r="F173" t="str">
            <v>&lt;8</v>
          </cell>
          <cell r="G173" t="str">
            <v>&lt;&gt;4</v>
          </cell>
        </row>
        <row r="174">
          <cell r="C174" t="str">
            <v>Měsíc</v>
          </cell>
          <cell r="D174" t="str">
            <v>Druh piva</v>
          </cell>
          <cell r="E174" t="str">
            <v>Příjem</v>
          </cell>
          <cell r="F174" t="str">
            <v>Výdej</v>
          </cell>
          <cell r="G174" t="str">
            <v>Výdej</v>
          </cell>
        </row>
        <row r="175">
          <cell r="C175" t="str">
            <v>&gt;=0</v>
          </cell>
          <cell r="D175" t="str">
            <v>11</v>
          </cell>
          <cell r="E175" t="str">
            <v>=4</v>
          </cell>
          <cell r="F175" t="str">
            <v>&lt;8</v>
          </cell>
          <cell r="G175" t="str">
            <v>&lt;&gt;4</v>
          </cell>
        </row>
        <row r="176">
          <cell r="C176" t="str">
            <v>Měsíc</v>
          </cell>
          <cell r="D176" t="str">
            <v>Druh piva</v>
          </cell>
          <cell r="E176" t="str">
            <v>Příjem</v>
          </cell>
          <cell r="F176" t="str">
            <v>Výdej</v>
          </cell>
          <cell r="G176" t="str">
            <v>Výdej</v>
          </cell>
        </row>
        <row r="177">
          <cell r="C177" t="str">
            <v>&gt;=0</v>
          </cell>
          <cell r="D177" t="str">
            <v>12</v>
          </cell>
          <cell r="E177" t="str">
            <v>=4</v>
          </cell>
          <cell r="F177" t="str">
            <v>&lt;8</v>
          </cell>
          <cell r="G177" t="str">
            <v>&lt;&gt;4</v>
          </cell>
        </row>
        <row r="178">
          <cell r="C178" t="str">
            <v>Měsíc</v>
          </cell>
          <cell r="D178" t="str">
            <v>Druh piva</v>
          </cell>
          <cell r="E178" t="str">
            <v>Příjem</v>
          </cell>
          <cell r="F178" t="str">
            <v>Výdej</v>
          </cell>
          <cell r="G178" t="str">
            <v>Výdej</v>
          </cell>
        </row>
        <row r="179">
          <cell r="C179" t="str">
            <v>&gt;=0</v>
          </cell>
          <cell r="D179" t="str">
            <v>12H</v>
          </cell>
          <cell r="E179" t="str">
            <v>=4</v>
          </cell>
          <cell r="F179" t="str">
            <v>&lt;8</v>
          </cell>
          <cell r="G179" t="str">
            <v>&lt;&gt;4</v>
          </cell>
        </row>
        <row r="180">
          <cell r="C180" t="str">
            <v>Měsíc</v>
          </cell>
          <cell r="D180" t="str">
            <v>Druh piva</v>
          </cell>
          <cell r="E180" t="str">
            <v>Příjem</v>
          </cell>
          <cell r="F180" t="str">
            <v>Výdej</v>
          </cell>
          <cell r="G180" t="str">
            <v>Výdej</v>
          </cell>
        </row>
        <row r="181">
          <cell r="C181" t="str">
            <v>&gt;=0</v>
          </cell>
          <cell r="D181" t="str">
            <v>9</v>
          </cell>
          <cell r="E181" t="str">
            <v>=4</v>
          </cell>
          <cell r="F181" t="str">
            <v>&lt;8</v>
          </cell>
          <cell r="G181" t="str">
            <v>&lt;&gt;4</v>
          </cell>
        </row>
        <row r="182">
          <cell r="C182" t="str">
            <v>Měsíc</v>
          </cell>
          <cell r="D182" t="str">
            <v>Druh piva</v>
          </cell>
          <cell r="E182" t="str">
            <v>Příjem</v>
          </cell>
          <cell r="F182" t="str">
            <v>Výdej</v>
          </cell>
          <cell r="G182" t="str">
            <v>Výdej</v>
          </cell>
        </row>
        <row r="183">
          <cell r="C183" t="str">
            <v>&gt;=0</v>
          </cell>
          <cell r="D183" t="str">
            <v xml:space="preserve"> </v>
          </cell>
          <cell r="E183" t="str">
            <v>=4</v>
          </cell>
          <cell r="F183" t="str">
            <v>&lt;8</v>
          </cell>
          <cell r="G183" t="str">
            <v>&lt;&gt;4</v>
          </cell>
        </row>
        <row r="184">
          <cell r="C184" t="str">
            <v>Měsíc</v>
          </cell>
          <cell r="D184" t="str">
            <v>Druh piva</v>
          </cell>
          <cell r="E184" t="str">
            <v>Příjem</v>
          </cell>
          <cell r="F184" t="str">
            <v>Výdej</v>
          </cell>
          <cell r="G184" t="str">
            <v>Výdej</v>
          </cell>
        </row>
        <row r="185">
          <cell r="C185" t="str">
            <v>&gt;=0</v>
          </cell>
          <cell r="D185" t="str">
            <v>B</v>
          </cell>
          <cell r="E185" t="str">
            <v>&gt;4</v>
          </cell>
          <cell r="F185" t="str">
            <v>&lt;8</v>
          </cell>
          <cell r="G185" t="str">
            <v>=4</v>
          </cell>
        </row>
        <row r="186">
          <cell r="C186" t="str">
            <v>Měsíc</v>
          </cell>
          <cell r="D186" t="str">
            <v>Druh piva</v>
          </cell>
          <cell r="E186" t="str">
            <v>Příjem</v>
          </cell>
          <cell r="F186" t="str">
            <v>Výdej</v>
          </cell>
          <cell r="G186" t="str">
            <v>Výdej</v>
          </cell>
        </row>
        <row r="187">
          <cell r="C187" t="str">
            <v>&gt;=0</v>
          </cell>
          <cell r="D187" t="str">
            <v>10</v>
          </cell>
          <cell r="E187" t="str">
            <v>&gt;4</v>
          </cell>
          <cell r="F187" t="str">
            <v>&lt;8</v>
          </cell>
          <cell r="G187" t="str">
            <v>=4</v>
          </cell>
        </row>
        <row r="188">
          <cell r="C188" t="str">
            <v>Měsíc</v>
          </cell>
          <cell r="D188" t="str">
            <v>Druh piva</v>
          </cell>
          <cell r="E188" t="str">
            <v>Příjem</v>
          </cell>
          <cell r="F188" t="str">
            <v>Výdej</v>
          </cell>
          <cell r="G188" t="str">
            <v>Výdej</v>
          </cell>
        </row>
        <row r="189">
          <cell r="C189" t="str">
            <v>&gt;=0</v>
          </cell>
          <cell r="D189" t="str">
            <v>11</v>
          </cell>
          <cell r="E189" t="str">
            <v>&gt;4</v>
          </cell>
          <cell r="F189" t="str">
            <v>&lt;8</v>
          </cell>
          <cell r="G189" t="str">
            <v>=4</v>
          </cell>
        </row>
        <row r="190">
          <cell r="C190" t="str">
            <v>Měsíc</v>
          </cell>
          <cell r="D190" t="str">
            <v>Druh piva</v>
          </cell>
          <cell r="E190" t="str">
            <v>Příjem</v>
          </cell>
          <cell r="F190" t="str">
            <v>Výdej</v>
          </cell>
          <cell r="G190" t="str">
            <v>Výdej</v>
          </cell>
        </row>
        <row r="191">
          <cell r="C191" t="str">
            <v>&gt;=0</v>
          </cell>
          <cell r="D191" t="str">
            <v>12</v>
          </cell>
          <cell r="E191" t="str">
            <v>&gt;4</v>
          </cell>
          <cell r="F191" t="str">
            <v>&lt;8</v>
          </cell>
          <cell r="G191" t="str">
            <v>=4</v>
          </cell>
        </row>
        <row r="192">
          <cell r="C192" t="str">
            <v>Měsíc</v>
          </cell>
          <cell r="D192" t="str">
            <v>Druh piva</v>
          </cell>
          <cell r="E192" t="str">
            <v>Příjem</v>
          </cell>
          <cell r="F192" t="str">
            <v>Výdej</v>
          </cell>
          <cell r="G192" t="str">
            <v>Výdej</v>
          </cell>
        </row>
        <row r="193">
          <cell r="C193" t="str">
            <v>&gt;=0</v>
          </cell>
          <cell r="D193" t="str">
            <v>12H</v>
          </cell>
          <cell r="E193" t="str">
            <v>&gt;4</v>
          </cell>
          <cell r="F193" t="str">
            <v>&lt;8</v>
          </cell>
          <cell r="G193" t="str">
            <v>=4</v>
          </cell>
        </row>
        <row r="194">
          <cell r="C194" t="str">
            <v>Měsíc</v>
          </cell>
          <cell r="D194" t="str">
            <v>Druh piva</v>
          </cell>
          <cell r="E194" t="str">
            <v>Příjem</v>
          </cell>
          <cell r="F194" t="str">
            <v>Výdej</v>
          </cell>
          <cell r="G194" t="str">
            <v>Výdej</v>
          </cell>
        </row>
        <row r="195">
          <cell r="C195" t="str">
            <v>&gt;=0</v>
          </cell>
          <cell r="D195" t="str">
            <v>9</v>
          </cell>
          <cell r="E195" t="str">
            <v>&gt;4</v>
          </cell>
          <cell r="F195" t="str">
            <v>&lt;8</v>
          </cell>
          <cell r="G195" t="str">
            <v>=4</v>
          </cell>
        </row>
        <row r="196">
          <cell r="C196" t="str">
            <v>Měsíc</v>
          </cell>
          <cell r="D196" t="str">
            <v>Druh piva</v>
          </cell>
          <cell r="E196" t="str">
            <v>Příjem</v>
          </cell>
          <cell r="F196" t="str">
            <v>Výdej</v>
          </cell>
          <cell r="G196" t="str">
            <v>Výdej</v>
          </cell>
        </row>
        <row r="197">
          <cell r="C197" t="str">
            <v>&gt;=0</v>
          </cell>
          <cell r="D197" t="str">
            <v xml:space="preserve"> </v>
          </cell>
          <cell r="E197" t="str">
            <v>&gt;4</v>
          </cell>
          <cell r="F197" t="str">
            <v>&lt;8</v>
          </cell>
          <cell r="G197" t="str">
            <v>=4</v>
          </cell>
        </row>
        <row r="198">
          <cell r="C198" t="str">
            <v>Měsíc</v>
          </cell>
          <cell r="D198" t="str">
            <v>Druh piva</v>
          </cell>
          <cell r="E198" t="str">
            <v>Příjem</v>
          </cell>
          <cell r="F198" t="str">
            <v>Výdej</v>
          </cell>
          <cell r="G198" t="str">
            <v>Výdej</v>
          </cell>
        </row>
        <row r="199">
          <cell r="C199" t="str">
            <v>&gt;=0</v>
          </cell>
          <cell r="D199" t="str">
            <v>B</v>
          </cell>
          <cell r="E199" t="str">
            <v>&lt;4</v>
          </cell>
          <cell r="F199" t="str">
            <v>&lt;8</v>
          </cell>
          <cell r="G199" t="str">
            <v>=4</v>
          </cell>
        </row>
        <row r="200">
          <cell r="C200" t="str">
            <v>Měsíc</v>
          </cell>
          <cell r="D200" t="str">
            <v>Druh piva</v>
          </cell>
          <cell r="E200" t="str">
            <v>Příjem</v>
          </cell>
          <cell r="F200" t="str">
            <v>Výdej</v>
          </cell>
          <cell r="G200" t="str">
            <v>Výdej</v>
          </cell>
        </row>
        <row r="201">
          <cell r="C201" t="str">
            <v>&gt;=0</v>
          </cell>
          <cell r="D201" t="str">
            <v>10</v>
          </cell>
          <cell r="E201" t="str">
            <v>&lt;4</v>
          </cell>
          <cell r="F201" t="str">
            <v>&lt;8</v>
          </cell>
          <cell r="G201" t="str">
            <v>=4</v>
          </cell>
        </row>
        <row r="202">
          <cell r="C202" t="str">
            <v>Měsíc</v>
          </cell>
          <cell r="D202" t="str">
            <v>Druh piva</v>
          </cell>
          <cell r="E202" t="str">
            <v>Příjem</v>
          </cell>
          <cell r="F202" t="str">
            <v>Výdej</v>
          </cell>
          <cell r="G202" t="str">
            <v>Výdej</v>
          </cell>
        </row>
        <row r="203">
          <cell r="C203" t="str">
            <v>&gt;=0</v>
          </cell>
          <cell r="D203" t="str">
            <v>11</v>
          </cell>
          <cell r="E203" t="str">
            <v>&lt;4</v>
          </cell>
          <cell r="F203" t="str">
            <v>&lt;8</v>
          </cell>
          <cell r="G203" t="str">
            <v>=4</v>
          </cell>
        </row>
        <row r="204">
          <cell r="C204" t="str">
            <v>Měsíc</v>
          </cell>
          <cell r="D204" t="str">
            <v>Druh piva</v>
          </cell>
          <cell r="E204" t="str">
            <v>Příjem</v>
          </cell>
          <cell r="F204" t="str">
            <v>Výdej</v>
          </cell>
          <cell r="G204" t="str">
            <v>Výdej</v>
          </cell>
        </row>
        <row r="205">
          <cell r="C205" t="str">
            <v>&gt;=0</v>
          </cell>
          <cell r="D205" t="str">
            <v>12</v>
          </cell>
          <cell r="E205" t="str">
            <v>&lt;4</v>
          </cell>
          <cell r="F205" t="str">
            <v>&lt;8</v>
          </cell>
          <cell r="G205" t="str">
            <v>=4</v>
          </cell>
        </row>
        <row r="206">
          <cell r="C206" t="str">
            <v>Měsíc</v>
          </cell>
          <cell r="D206" t="str">
            <v>Druh piva</v>
          </cell>
          <cell r="E206" t="str">
            <v>Příjem</v>
          </cell>
          <cell r="F206" t="str">
            <v>Výdej</v>
          </cell>
          <cell r="G206" t="str">
            <v>Výdej</v>
          </cell>
        </row>
        <row r="207">
          <cell r="C207" t="str">
            <v>&gt;=0</v>
          </cell>
          <cell r="D207" t="str">
            <v>12H</v>
          </cell>
          <cell r="E207" t="str">
            <v>&lt;4</v>
          </cell>
          <cell r="F207" t="str">
            <v>&lt;8</v>
          </cell>
          <cell r="G207" t="str">
            <v>=4</v>
          </cell>
        </row>
        <row r="208">
          <cell r="C208" t="str">
            <v>Měsíc</v>
          </cell>
          <cell r="D208" t="str">
            <v>Druh piva</v>
          </cell>
          <cell r="E208" t="str">
            <v>Příjem</v>
          </cell>
          <cell r="F208" t="str">
            <v>Výdej</v>
          </cell>
          <cell r="G208" t="str">
            <v>Výdej</v>
          </cell>
        </row>
        <row r="209">
          <cell r="C209" t="str">
            <v>&gt;=0</v>
          </cell>
          <cell r="D209" t="str">
            <v>9</v>
          </cell>
          <cell r="E209" t="str">
            <v>&lt;4</v>
          </cell>
          <cell r="F209" t="str">
            <v>&lt;8</v>
          </cell>
          <cell r="G209" t="str">
            <v>=4</v>
          </cell>
        </row>
        <row r="210">
          <cell r="C210" t="str">
            <v>Měsíc</v>
          </cell>
          <cell r="D210" t="str">
            <v>Druh piva</v>
          </cell>
          <cell r="E210" t="str">
            <v>Příjem</v>
          </cell>
          <cell r="F210" t="str">
            <v>Výdej</v>
          </cell>
          <cell r="G210" t="str">
            <v>Výdej</v>
          </cell>
        </row>
        <row r="211">
          <cell r="C211" t="str">
            <v>&gt;=0</v>
          </cell>
          <cell r="D211" t="str">
            <v xml:space="preserve"> </v>
          </cell>
          <cell r="E211" t="str">
            <v>&lt;4</v>
          </cell>
          <cell r="F211" t="str">
            <v>&lt;8</v>
          </cell>
          <cell r="G211" t="str">
            <v>=4</v>
          </cell>
        </row>
        <row r="212">
          <cell r="C212" t="str">
            <v>Měsíc</v>
          </cell>
          <cell r="D212" t="str">
            <v>Druh piva</v>
          </cell>
          <cell r="E212" t="str">
            <v>Příjem</v>
          </cell>
          <cell r="F212" t="str">
            <v>Výdej</v>
          </cell>
          <cell r="G212" t="str">
            <v>Výdej</v>
          </cell>
        </row>
        <row r="213">
          <cell r="C213" t="str">
            <v>&gt;=0</v>
          </cell>
          <cell r="D213" t="str">
            <v>B</v>
          </cell>
          <cell r="E213" t="str">
            <v>=5</v>
          </cell>
          <cell r="F213" t="str">
            <v>&lt;8</v>
          </cell>
          <cell r="G213" t="str">
            <v>&lt;5</v>
          </cell>
        </row>
        <row r="214">
          <cell r="C214" t="str">
            <v>Měsíc</v>
          </cell>
          <cell r="D214" t="str">
            <v>Druh piva</v>
          </cell>
          <cell r="E214" t="str">
            <v>Příjem</v>
          </cell>
          <cell r="F214" t="str">
            <v>Výdej</v>
          </cell>
          <cell r="G214" t="str">
            <v>Výdej</v>
          </cell>
        </row>
        <row r="215">
          <cell r="C215" t="str">
            <v>&gt;=0</v>
          </cell>
          <cell r="D215" t="str">
            <v>10</v>
          </cell>
          <cell r="E215" t="str">
            <v>=5</v>
          </cell>
          <cell r="F215" t="str">
            <v>&lt;8</v>
          </cell>
          <cell r="G215" t="str">
            <v>&lt;5</v>
          </cell>
        </row>
        <row r="216">
          <cell r="C216" t="str">
            <v>Měsíc</v>
          </cell>
          <cell r="D216" t="str">
            <v>Druh piva</v>
          </cell>
          <cell r="E216" t="str">
            <v>Příjem</v>
          </cell>
          <cell r="F216" t="str">
            <v>Výdej</v>
          </cell>
          <cell r="G216" t="str">
            <v>Výdej</v>
          </cell>
        </row>
        <row r="217">
          <cell r="C217" t="str">
            <v>&gt;=0</v>
          </cell>
          <cell r="D217" t="str">
            <v>11</v>
          </cell>
          <cell r="E217" t="str">
            <v>=5</v>
          </cell>
          <cell r="F217" t="str">
            <v>&lt;8</v>
          </cell>
          <cell r="G217" t="str">
            <v>&lt;5</v>
          </cell>
        </row>
        <row r="218">
          <cell r="C218" t="str">
            <v>Měsíc</v>
          </cell>
          <cell r="D218" t="str">
            <v>Druh piva</v>
          </cell>
          <cell r="E218" t="str">
            <v>Příjem</v>
          </cell>
          <cell r="F218" t="str">
            <v>Výdej</v>
          </cell>
          <cell r="G218" t="str">
            <v>Výdej</v>
          </cell>
        </row>
        <row r="219">
          <cell r="C219" t="str">
            <v>&gt;=0</v>
          </cell>
          <cell r="D219" t="str">
            <v>12</v>
          </cell>
          <cell r="E219" t="str">
            <v>=5</v>
          </cell>
          <cell r="F219" t="str">
            <v>&lt;8</v>
          </cell>
          <cell r="G219" t="str">
            <v>&lt;5</v>
          </cell>
        </row>
        <row r="220">
          <cell r="C220" t="str">
            <v>Měsíc</v>
          </cell>
          <cell r="D220" t="str">
            <v>Druh piva</v>
          </cell>
          <cell r="E220" t="str">
            <v>Příjem</v>
          </cell>
          <cell r="F220" t="str">
            <v>Výdej</v>
          </cell>
          <cell r="G220" t="str">
            <v>Výdej</v>
          </cell>
        </row>
        <row r="221">
          <cell r="C221" t="str">
            <v>&gt;=0</v>
          </cell>
          <cell r="D221" t="str">
            <v>12H</v>
          </cell>
          <cell r="E221" t="str">
            <v>=5</v>
          </cell>
          <cell r="F221" t="str">
            <v>&lt;8</v>
          </cell>
          <cell r="G221" t="str">
            <v>&lt;5</v>
          </cell>
        </row>
        <row r="222">
          <cell r="C222" t="str">
            <v>Měsíc</v>
          </cell>
          <cell r="D222" t="str">
            <v>Druh piva</v>
          </cell>
          <cell r="E222" t="str">
            <v>Příjem</v>
          </cell>
          <cell r="F222" t="str">
            <v>Výdej</v>
          </cell>
          <cell r="G222" t="str">
            <v>Výdej</v>
          </cell>
        </row>
        <row r="223">
          <cell r="C223" t="str">
            <v>&gt;=0</v>
          </cell>
          <cell r="D223" t="str">
            <v>9</v>
          </cell>
          <cell r="E223" t="str">
            <v>=5</v>
          </cell>
          <cell r="F223" t="str">
            <v>&lt;8</v>
          </cell>
          <cell r="G223" t="str">
            <v>&lt;5</v>
          </cell>
        </row>
        <row r="224">
          <cell r="C224" t="str">
            <v>Měsíc</v>
          </cell>
          <cell r="D224" t="str">
            <v>Druh piva</v>
          </cell>
          <cell r="E224" t="str">
            <v>Příjem</v>
          </cell>
          <cell r="F224" t="str">
            <v>Výdej</v>
          </cell>
          <cell r="G224" t="str">
            <v>Výdej</v>
          </cell>
        </row>
        <row r="225">
          <cell r="C225" t="str">
            <v>&gt;=0</v>
          </cell>
          <cell r="D225" t="str">
            <v xml:space="preserve"> </v>
          </cell>
          <cell r="E225" t="str">
            <v>=5</v>
          </cell>
          <cell r="F225" t="str">
            <v>&lt;8</v>
          </cell>
          <cell r="G225" t="str">
            <v>&lt;5</v>
          </cell>
        </row>
        <row r="226">
          <cell r="C226" t="str">
            <v>Měsíc</v>
          </cell>
          <cell r="D226" t="str">
            <v>Druh piva</v>
          </cell>
          <cell r="E226" t="str">
            <v>Příjem</v>
          </cell>
          <cell r="F226" t="str">
            <v>Výdej</v>
          </cell>
          <cell r="G226" t="str">
            <v>Výdej</v>
          </cell>
        </row>
        <row r="227">
          <cell r="C227" t="str">
            <v>&gt;=0</v>
          </cell>
          <cell r="D227" t="str">
            <v>B</v>
          </cell>
          <cell r="E227" t="str">
            <v>=5</v>
          </cell>
          <cell r="F227" t="str">
            <v>&gt;0</v>
          </cell>
          <cell r="G227" t="str">
            <v>=8</v>
          </cell>
        </row>
        <row r="228">
          <cell r="C228" t="str">
            <v>Měsíc</v>
          </cell>
          <cell r="D228" t="str">
            <v>Druh piva</v>
          </cell>
          <cell r="E228" t="str">
            <v>Příjem</v>
          </cell>
          <cell r="F228" t="str">
            <v>Výdej</v>
          </cell>
          <cell r="G228" t="str">
            <v>Výdej</v>
          </cell>
        </row>
        <row r="229">
          <cell r="C229" t="str">
            <v>&gt;=0</v>
          </cell>
          <cell r="D229" t="str">
            <v>10</v>
          </cell>
          <cell r="E229" t="str">
            <v>=5</v>
          </cell>
          <cell r="F229" t="str">
            <v>&gt;0</v>
          </cell>
          <cell r="G229" t="str">
            <v>=8</v>
          </cell>
        </row>
        <row r="230">
          <cell r="C230" t="str">
            <v>Měsíc</v>
          </cell>
          <cell r="D230" t="str">
            <v>Druh piva</v>
          </cell>
          <cell r="E230" t="str">
            <v>Příjem</v>
          </cell>
          <cell r="F230" t="str">
            <v>Výdej</v>
          </cell>
          <cell r="G230" t="str">
            <v>Výdej</v>
          </cell>
        </row>
        <row r="231">
          <cell r="C231" t="str">
            <v>&gt;=0</v>
          </cell>
          <cell r="D231" t="str">
            <v>11</v>
          </cell>
          <cell r="E231" t="str">
            <v>=5</v>
          </cell>
          <cell r="F231" t="str">
            <v>&gt;0</v>
          </cell>
          <cell r="G231" t="str">
            <v>=8</v>
          </cell>
        </row>
        <row r="232">
          <cell r="C232" t="str">
            <v>Měsíc</v>
          </cell>
          <cell r="D232" t="str">
            <v>Druh piva</v>
          </cell>
          <cell r="E232" t="str">
            <v>Příjem</v>
          </cell>
          <cell r="F232" t="str">
            <v>Výdej</v>
          </cell>
          <cell r="G232" t="str">
            <v>Výdej</v>
          </cell>
        </row>
        <row r="233">
          <cell r="C233" t="str">
            <v>&gt;=0</v>
          </cell>
          <cell r="D233" t="str">
            <v>12</v>
          </cell>
          <cell r="E233" t="str">
            <v>=5</v>
          </cell>
          <cell r="F233" t="str">
            <v>&gt;0</v>
          </cell>
          <cell r="G233" t="str">
            <v>=8</v>
          </cell>
        </row>
        <row r="234">
          <cell r="C234" t="str">
            <v>Měsíc</v>
          </cell>
          <cell r="D234" t="str">
            <v>Druh piva</v>
          </cell>
          <cell r="E234" t="str">
            <v>Příjem</v>
          </cell>
          <cell r="F234" t="str">
            <v>Výdej</v>
          </cell>
          <cell r="G234" t="str">
            <v>Výdej</v>
          </cell>
        </row>
        <row r="235">
          <cell r="C235" t="str">
            <v>&gt;=0</v>
          </cell>
          <cell r="D235" t="str">
            <v>12H</v>
          </cell>
          <cell r="E235" t="str">
            <v>=5</v>
          </cell>
          <cell r="F235" t="str">
            <v>&gt;0</v>
          </cell>
          <cell r="G235" t="str">
            <v>=8</v>
          </cell>
        </row>
        <row r="236">
          <cell r="C236" t="str">
            <v>Měsíc</v>
          </cell>
          <cell r="D236" t="str">
            <v>Druh piva</v>
          </cell>
          <cell r="E236" t="str">
            <v>Příjem</v>
          </cell>
          <cell r="F236" t="str">
            <v>Výdej</v>
          </cell>
          <cell r="G236" t="str">
            <v>Výdej</v>
          </cell>
        </row>
        <row r="237">
          <cell r="C237" t="str">
            <v>&gt;=0</v>
          </cell>
          <cell r="D237" t="str">
            <v>9</v>
          </cell>
          <cell r="E237" t="str">
            <v>=5</v>
          </cell>
          <cell r="F237" t="str">
            <v>&gt;0</v>
          </cell>
          <cell r="G237" t="str">
            <v>=8</v>
          </cell>
        </row>
        <row r="238">
          <cell r="C238" t="str">
            <v>Měsíc</v>
          </cell>
          <cell r="D238" t="str">
            <v>Druh piva</v>
          </cell>
          <cell r="E238" t="str">
            <v>Příjem</v>
          </cell>
          <cell r="F238" t="str">
            <v>Výdej</v>
          </cell>
          <cell r="G238" t="str">
            <v>Výdej</v>
          </cell>
        </row>
        <row r="239">
          <cell r="C239" t="str">
            <v>&gt;=0</v>
          </cell>
          <cell r="D239" t="str">
            <v xml:space="preserve"> </v>
          </cell>
          <cell r="E239" t="str">
            <v>=5</v>
          </cell>
          <cell r="F239" t="str">
            <v>&gt;0</v>
          </cell>
          <cell r="G239" t="str">
            <v>=8</v>
          </cell>
        </row>
        <row r="240">
          <cell r="C240" t="str">
            <v>Měsíc</v>
          </cell>
          <cell r="D240" t="str">
            <v>Druh piva</v>
          </cell>
          <cell r="E240" t="str">
            <v>Příjem</v>
          </cell>
          <cell r="F240" t="str">
            <v>Výdej</v>
          </cell>
          <cell r="G240" t="str">
            <v>Výdej</v>
          </cell>
        </row>
        <row r="241">
          <cell r="C241" t="str">
            <v>&gt;=0</v>
          </cell>
          <cell r="D241" t="str">
            <v>B</v>
          </cell>
          <cell r="E241" t="str">
            <v>=5</v>
          </cell>
          <cell r="F241" t="str">
            <v>&lt;8</v>
          </cell>
          <cell r="G241" t="str">
            <v>&gt;5</v>
          </cell>
        </row>
        <row r="242">
          <cell r="C242" t="str">
            <v>Měsíc</v>
          </cell>
          <cell r="D242" t="str">
            <v>Druh piva</v>
          </cell>
          <cell r="E242" t="str">
            <v>Příjem</v>
          </cell>
          <cell r="F242" t="str">
            <v>Výdej</v>
          </cell>
          <cell r="G242" t="str">
            <v>Výdej</v>
          </cell>
        </row>
        <row r="243">
          <cell r="C243" t="str">
            <v>&gt;=0</v>
          </cell>
          <cell r="D243" t="str">
            <v>10</v>
          </cell>
          <cell r="E243" t="str">
            <v>=5</v>
          </cell>
          <cell r="F243" t="str">
            <v>&lt;8</v>
          </cell>
          <cell r="G243" t="str">
            <v>&gt;5</v>
          </cell>
        </row>
        <row r="244">
          <cell r="C244" t="str">
            <v>Měsíc</v>
          </cell>
          <cell r="D244" t="str">
            <v>Druh piva</v>
          </cell>
          <cell r="E244" t="str">
            <v>Příjem</v>
          </cell>
          <cell r="F244" t="str">
            <v>Výdej</v>
          </cell>
          <cell r="G244" t="str">
            <v>Výdej</v>
          </cell>
        </row>
        <row r="245">
          <cell r="C245" t="str">
            <v>&gt;=0</v>
          </cell>
          <cell r="D245" t="str">
            <v>11</v>
          </cell>
          <cell r="E245" t="str">
            <v>=5</v>
          </cell>
          <cell r="F245" t="str">
            <v>&lt;8</v>
          </cell>
          <cell r="G245" t="str">
            <v>&gt;5</v>
          </cell>
        </row>
        <row r="246">
          <cell r="C246" t="str">
            <v>Měsíc</v>
          </cell>
          <cell r="D246" t="str">
            <v>Druh piva</v>
          </cell>
          <cell r="E246" t="str">
            <v>Příjem</v>
          </cell>
          <cell r="F246" t="str">
            <v>Výdej</v>
          </cell>
          <cell r="G246" t="str">
            <v>Výdej</v>
          </cell>
        </row>
        <row r="247">
          <cell r="C247" t="str">
            <v>&gt;=0</v>
          </cell>
          <cell r="D247" t="str">
            <v>12</v>
          </cell>
          <cell r="E247" t="str">
            <v>=5</v>
          </cell>
          <cell r="F247" t="str">
            <v>&lt;8</v>
          </cell>
          <cell r="G247" t="str">
            <v>&gt;5</v>
          </cell>
        </row>
        <row r="248">
          <cell r="C248" t="str">
            <v>Měsíc</v>
          </cell>
          <cell r="D248" t="str">
            <v>Druh piva</v>
          </cell>
          <cell r="E248" t="str">
            <v>Příjem</v>
          </cell>
          <cell r="F248" t="str">
            <v>Výdej</v>
          </cell>
          <cell r="G248" t="str">
            <v>Výdej</v>
          </cell>
        </row>
        <row r="249">
          <cell r="C249" t="str">
            <v>&gt;=0</v>
          </cell>
          <cell r="D249" t="str">
            <v>12H</v>
          </cell>
          <cell r="E249" t="str">
            <v>=5</v>
          </cell>
          <cell r="F249" t="str">
            <v>&lt;8</v>
          </cell>
          <cell r="G249" t="str">
            <v>&gt;5</v>
          </cell>
        </row>
        <row r="250">
          <cell r="C250" t="str">
            <v>Měsíc</v>
          </cell>
          <cell r="D250" t="str">
            <v>Druh piva</v>
          </cell>
          <cell r="E250" t="str">
            <v>Příjem</v>
          </cell>
          <cell r="F250" t="str">
            <v>Výdej</v>
          </cell>
          <cell r="G250" t="str">
            <v>Výdej</v>
          </cell>
        </row>
        <row r="251">
          <cell r="C251" t="str">
            <v>&gt;=0</v>
          </cell>
          <cell r="D251" t="str">
            <v>9</v>
          </cell>
          <cell r="E251" t="str">
            <v>=5</v>
          </cell>
          <cell r="F251" t="str">
            <v>&lt;8</v>
          </cell>
          <cell r="G251" t="str">
            <v>&gt;5</v>
          </cell>
        </row>
        <row r="252">
          <cell r="C252" t="str">
            <v>Měsíc</v>
          </cell>
          <cell r="D252" t="str">
            <v>Druh piva</v>
          </cell>
          <cell r="E252" t="str">
            <v>Příjem</v>
          </cell>
          <cell r="F252" t="str">
            <v>Výdej</v>
          </cell>
          <cell r="G252" t="str">
            <v>Výdej</v>
          </cell>
        </row>
        <row r="253">
          <cell r="C253" t="str">
            <v>&gt;=0</v>
          </cell>
          <cell r="D253" t="str">
            <v xml:space="preserve"> </v>
          </cell>
          <cell r="E253" t="str">
            <v>=5</v>
          </cell>
          <cell r="F253" t="str">
            <v>&lt;8</v>
          </cell>
          <cell r="G253" t="str">
            <v>&gt;5</v>
          </cell>
        </row>
        <row r="254">
          <cell r="C254" t="str">
            <v>Měsíc</v>
          </cell>
          <cell r="D254" t="str">
            <v>Druh piva</v>
          </cell>
          <cell r="E254" t="str">
            <v>Příjem</v>
          </cell>
          <cell r="F254" t="str">
            <v>Výdej</v>
          </cell>
          <cell r="G254" t="str">
            <v>Výdej</v>
          </cell>
        </row>
        <row r="255">
          <cell r="C255" t="str">
            <v>&gt;=0</v>
          </cell>
          <cell r="D255" t="str">
            <v>B</v>
          </cell>
          <cell r="E255" t="str">
            <v>&gt;5</v>
          </cell>
          <cell r="F255" t="str">
            <v>&lt;8</v>
          </cell>
          <cell r="G255" t="str">
            <v>=5</v>
          </cell>
        </row>
        <row r="256">
          <cell r="C256" t="str">
            <v>Měsíc</v>
          </cell>
          <cell r="D256" t="str">
            <v>Druh piva</v>
          </cell>
          <cell r="E256" t="str">
            <v>Příjem</v>
          </cell>
          <cell r="F256" t="str">
            <v>Výdej</v>
          </cell>
          <cell r="G256" t="str">
            <v>Výdej</v>
          </cell>
        </row>
        <row r="257">
          <cell r="C257" t="str">
            <v>&gt;=0</v>
          </cell>
          <cell r="D257" t="str">
            <v>10</v>
          </cell>
          <cell r="E257" t="str">
            <v>&gt;5</v>
          </cell>
          <cell r="F257" t="str">
            <v>&lt;8</v>
          </cell>
          <cell r="G257" t="str">
            <v>=5</v>
          </cell>
        </row>
        <row r="258">
          <cell r="C258" t="str">
            <v>Měsíc</v>
          </cell>
          <cell r="D258" t="str">
            <v>Druh piva</v>
          </cell>
          <cell r="E258" t="str">
            <v>Příjem</v>
          </cell>
          <cell r="F258" t="str">
            <v>Výdej</v>
          </cell>
          <cell r="G258" t="str">
            <v>Výdej</v>
          </cell>
        </row>
        <row r="259">
          <cell r="C259" t="str">
            <v>&gt;=0</v>
          </cell>
          <cell r="D259" t="str">
            <v>11</v>
          </cell>
          <cell r="E259" t="str">
            <v>&gt;5</v>
          </cell>
          <cell r="F259" t="str">
            <v>&lt;8</v>
          </cell>
          <cell r="G259" t="str">
            <v>=5</v>
          </cell>
        </row>
        <row r="260">
          <cell r="C260" t="str">
            <v>Měsíc</v>
          </cell>
          <cell r="D260" t="str">
            <v>Druh piva</v>
          </cell>
          <cell r="E260" t="str">
            <v>Příjem</v>
          </cell>
          <cell r="F260" t="str">
            <v>Výdej</v>
          </cell>
          <cell r="G260" t="str">
            <v>Výdej</v>
          </cell>
        </row>
        <row r="261">
          <cell r="C261" t="str">
            <v>&gt;=0</v>
          </cell>
          <cell r="D261" t="str">
            <v>12</v>
          </cell>
          <cell r="E261" t="str">
            <v>&gt;5</v>
          </cell>
          <cell r="F261" t="str">
            <v>&lt;8</v>
          </cell>
          <cell r="G261" t="str">
            <v>=5</v>
          </cell>
        </row>
        <row r="262">
          <cell r="C262" t="str">
            <v>Měsíc</v>
          </cell>
          <cell r="D262" t="str">
            <v>Druh piva</v>
          </cell>
          <cell r="E262" t="str">
            <v>Příjem</v>
          </cell>
          <cell r="F262" t="str">
            <v>Výdej</v>
          </cell>
          <cell r="G262" t="str">
            <v>Výdej</v>
          </cell>
        </row>
        <row r="263">
          <cell r="C263" t="str">
            <v>&gt;=0</v>
          </cell>
          <cell r="D263" t="str">
            <v>12H</v>
          </cell>
          <cell r="E263" t="str">
            <v>&gt;5</v>
          </cell>
          <cell r="F263" t="str">
            <v>&lt;8</v>
          </cell>
          <cell r="G263" t="str">
            <v>=5</v>
          </cell>
        </row>
        <row r="264">
          <cell r="C264" t="str">
            <v>Měsíc</v>
          </cell>
          <cell r="D264" t="str">
            <v>Druh piva</v>
          </cell>
          <cell r="E264" t="str">
            <v>Příjem</v>
          </cell>
          <cell r="F264" t="str">
            <v>Výdej</v>
          </cell>
          <cell r="G264" t="str">
            <v>Výdej</v>
          </cell>
        </row>
        <row r="265">
          <cell r="C265" t="str">
            <v>&gt;=0</v>
          </cell>
          <cell r="D265" t="str">
            <v>9</v>
          </cell>
          <cell r="E265" t="str">
            <v>&gt;5</v>
          </cell>
          <cell r="F265" t="str">
            <v>&lt;8</v>
          </cell>
          <cell r="G265" t="str">
            <v>=5</v>
          </cell>
        </row>
        <row r="266">
          <cell r="C266" t="str">
            <v>Měsíc</v>
          </cell>
          <cell r="D266" t="str">
            <v>Druh piva</v>
          </cell>
          <cell r="E266" t="str">
            <v>Příjem</v>
          </cell>
          <cell r="F266" t="str">
            <v>Výdej</v>
          </cell>
          <cell r="G266" t="str">
            <v>Výdej</v>
          </cell>
        </row>
        <row r="267">
          <cell r="C267" t="str">
            <v>&gt;=0</v>
          </cell>
          <cell r="D267" t="str">
            <v xml:space="preserve"> </v>
          </cell>
          <cell r="E267" t="str">
            <v>&gt;5</v>
          </cell>
          <cell r="F267" t="str">
            <v>&lt;8</v>
          </cell>
          <cell r="G267" t="str">
            <v>=5</v>
          </cell>
        </row>
        <row r="268">
          <cell r="C268" t="str">
            <v>Měsíc</v>
          </cell>
          <cell r="D268" t="str">
            <v>Druh piva</v>
          </cell>
          <cell r="E268" t="str">
            <v>Příjem</v>
          </cell>
          <cell r="F268" t="str">
            <v>Výdej</v>
          </cell>
          <cell r="G268" t="str">
            <v>Výdej</v>
          </cell>
        </row>
        <row r="269">
          <cell r="C269" t="str">
            <v>&gt;=0</v>
          </cell>
          <cell r="D269" t="str">
            <v>B</v>
          </cell>
          <cell r="E269" t="str">
            <v>&lt;5</v>
          </cell>
          <cell r="F269" t="str">
            <v>&lt;8</v>
          </cell>
          <cell r="G269" t="str">
            <v>=5</v>
          </cell>
        </row>
        <row r="270">
          <cell r="C270" t="str">
            <v>Měsíc</v>
          </cell>
          <cell r="D270" t="str">
            <v>Druh piva</v>
          </cell>
          <cell r="E270" t="str">
            <v>Příjem</v>
          </cell>
          <cell r="F270" t="str">
            <v>Výdej</v>
          </cell>
          <cell r="G270" t="str">
            <v>Výdej</v>
          </cell>
        </row>
        <row r="271">
          <cell r="C271" t="str">
            <v>&gt;=0</v>
          </cell>
          <cell r="D271" t="str">
            <v>10</v>
          </cell>
          <cell r="E271" t="str">
            <v>&lt;5</v>
          </cell>
          <cell r="F271" t="str">
            <v>&lt;8</v>
          </cell>
          <cell r="G271" t="str">
            <v>=5</v>
          </cell>
        </row>
        <row r="272">
          <cell r="C272" t="str">
            <v>Měsíc</v>
          </cell>
          <cell r="D272" t="str">
            <v>Druh piva</v>
          </cell>
          <cell r="E272" t="str">
            <v>Příjem</v>
          </cell>
          <cell r="F272" t="str">
            <v>Výdej</v>
          </cell>
          <cell r="G272" t="str">
            <v>Výdej</v>
          </cell>
        </row>
        <row r="273">
          <cell r="C273" t="str">
            <v>&gt;=0</v>
          </cell>
          <cell r="D273" t="str">
            <v>11</v>
          </cell>
          <cell r="E273" t="str">
            <v>&lt;5</v>
          </cell>
          <cell r="F273" t="str">
            <v>&lt;8</v>
          </cell>
          <cell r="G273" t="str">
            <v>=5</v>
          </cell>
        </row>
        <row r="274">
          <cell r="C274" t="str">
            <v>Měsíc</v>
          </cell>
          <cell r="D274" t="str">
            <v>Druh piva</v>
          </cell>
          <cell r="E274" t="str">
            <v>Příjem</v>
          </cell>
          <cell r="F274" t="str">
            <v>Výdej</v>
          </cell>
          <cell r="G274" t="str">
            <v>Výdej</v>
          </cell>
        </row>
        <row r="275">
          <cell r="C275" t="str">
            <v>&gt;=0</v>
          </cell>
          <cell r="D275" t="str">
            <v>12</v>
          </cell>
          <cell r="E275" t="str">
            <v>&lt;5</v>
          </cell>
          <cell r="F275" t="str">
            <v>&lt;8</v>
          </cell>
          <cell r="G275" t="str">
            <v>=5</v>
          </cell>
        </row>
        <row r="276">
          <cell r="C276" t="str">
            <v>Měsíc</v>
          </cell>
          <cell r="D276" t="str">
            <v>Druh piva</v>
          </cell>
          <cell r="E276" t="str">
            <v>Příjem</v>
          </cell>
          <cell r="F276" t="str">
            <v>Výdej</v>
          </cell>
          <cell r="G276" t="str">
            <v>Výdej</v>
          </cell>
        </row>
        <row r="277">
          <cell r="C277" t="str">
            <v>&gt;=0</v>
          </cell>
          <cell r="D277" t="str">
            <v>12H</v>
          </cell>
          <cell r="E277" t="str">
            <v>&lt;5</v>
          </cell>
          <cell r="F277" t="str">
            <v>&lt;8</v>
          </cell>
          <cell r="G277" t="str">
            <v>=5</v>
          </cell>
        </row>
        <row r="278">
          <cell r="C278" t="str">
            <v>Měsíc</v>
          </cell>
          <cell r="D278" t="str">
            <v>Druh piva</v>
          </cell>
          <cell r="E278" t="str">
            <v>Příjem</v>
          </cell>
          <cell r="F278" t="str">
            <v>Výdej</v>
          </cell>
          <cell r="G278" t="str">
            <v>Výdej</v>
          </cell>
        </row>
        <row r="279">
          <cell r="C279" t="str">
            <v>&gt;=0</v>
          </cell>
          <cell r="D279" t="str">
            <v>9</v>
          </cell>
          <cell r="E279" t="str">
            <v>&lt;5</v>
          </cell>
          <cell r="F279" t="str">
            <v>&lt;8</v>
          </cell>
          <cell r="G279" t="str">
            <v>=5</v>
          </cell>
        </row>
        <row r="280">
          <cell r="C280" t="str">
            <v>Měsíc</v>
          </cell>
          <cell r="D280" t="str">
            <v>Druh piva</v>
          </cell>
          <cell r="E280" t="str">
            <v>Příjem</v>
          </cell>
          <cell r="F280" t="str">
            <v>Výdej</v>
          </cell>
          <cell r="G280" t="str">
            <v>Výdej</v>
          </cell>
        </row>
        <row r="281">
          <cell r="C281" t="str">
            <v>&gt;=0</v>
          </cell>
          <cell r="D281" t="str">
            <v xml:space="preserve"> </v>
          </cell>
          <cell r="E281" t="str">
            <v>&lt;5</v>
          </cell>
          <cell r="F281" t="str">
            <v>&lt;8</v>
          </cell>
          <cell r="G281" t="str">
            <v>=5</v>
          </cell>
        </row>
        <row r="282">
          <cell r="C282" t="str">
            <v>Měsíc</v>
          </cell>
          <cell r="D282" t="str">
            <v>Druh piva</v>
          </cell>
          <cell r="E282" t="str">
            <v>Příjem</v>
          </cell>
          <cell r="F282" t="str">
            <v>Výdej</v>
          </cell>
          <cell r="G282" t="str">
            <v>Výdej</v>
          </cell>
        </row>
        <row r="283">
          <cell r="C283" t="str">
            <v>&gt;=0</v>
          </cell>
          <cell r="D283" t="str">
            <v>B</v>
          </cell>
          <cell r="E283" t="str">
            <v>=6</v>
          </cell>
          <cell r="F283" t="str">
            <v>&lt;8</v>
          </cell>
          <cell r="G283" t="str">
            <v>&lt;6</v>
          </cell>
        </row>
        <row r="284">
          <cell r="C284" t="str">
            <v>Měsíc</v>
          </cell>
          <cell r="D284" t="str">
            <v>Druh piva</v>
          </cell>
          <cell r="E284" t="str">
            <v>Příjem</v>
          </cell>
          <cell r="F284" t="str">
            <v>Výdej</v>
          </cell>
          <cell r="G284" t="str">
            <v>Výdej</v>
          </cell>
        </row>
        <row r="285">
          <cell r="C285" t="str">
            <v>&gt;=0</v>
          </cell>
          <cell r="D285" t="str">
            <v>10</v>
          </cell>
          <cell r="E285" t="str">
            <v>=6</v>
          </cell>
          <cell r="F285" t="str">
            <v>&lt;8</v>
          </cell>
          <cell r="G285" t="str">
            <v>&lt;6</v>
          </cell>
        </row>
        <row r="286">
          <cell r="C286" t="str">
            <v>Měsíc</v>
          </cell>
          <cell r="D286" t="str">
            <v>Druh piva</v>
          </cell>
          <cell r="E286" t="str">
            <v>Příjem</v>
          </cell>
          <cell r="F286" t="str">
            <v>Výdej</v>
          </cell>
          <cell r="G286" t="str">
            <v>Výdej</v>
          </cell>
        </row>
        <row r="287">
          <cell r="C287" t="str">
            <v>&gt;=0</v>
          </cell>
          <cell r="D287" t="str">
            <v>11</v>
          </cell>
          <cell r="E287" t="str">
            <v>=6</v>
          </cell>
          <cell r="F287" t="str">
            <v>&lt;8</v>
          </cell>
          <cell r="G287" t="str">
            <v>&lt;6</v>
          </cell>
        </row>
        <row r="288">
          <cell r="C288" t="str">
            <v>Měsíc</v>
          </cell>
          <cell r="D288" t="str">
            <v>Druh piva</v>
          </cell>
          <cell r="E288" t="str">
            <v>Příjem</v>
          </cell>
          <cell r="F288" t="str">
            <v>Výdej</v>
          </cell>
          <cell r="G288" t="str">
            <v>Výdej</v>
          </cell>
        </row>
        <row r="289">
          <cell r="C289" t="str">
            <v>&gt;=0</v>
          </cell>
          <cell r="D289" t="str">
            <v>12</v>
          </cell>
          <cell r="E289" t="str">
            <v>=6</v>
          </cell>
          <cell r="F289" t="str">
            <v>&lt;8</v>
          </cell>
          <cell r="G289" t="str">
            <v>&lt;6</v>
          </cell>
        </row>
        <row r="290">
          <cell r="C290" t="str">
            <v>Měsíc</v>
          </cell>
          <cell r="D290" t="str">
            <v>Druh piva</v>
          </cell>
          <cell r="E290" t="str">
            <v>Příjem</v>
          </cell>
          <cell r="F290" t="str">
            <v>Výdej</v>
          </cell>
          <cell r="G290" t="str">
            <v>Výdej</v>
          </cell>
        </row>
        <row r="291">
          <cell r="C291" t="str">
            <v>&gt;=0</v>
          </cell>
          <cell r="D291" t="str">
            <v>12H</v>
          </cell>
          <cell r="E291" t="str">
            <v>=6</v>
          </cell>
          <cell r="F291" t="str">
            <v>&lt;8</v>
          </cell>
          <cell r="G291" t="str">
            <v>&lt;6</v>
          </cell>
        </row>
        <row r="292">
          <cell r="C292" t="str">
            <v>Měsíc</v>
          </cell>
          <cell r="D292" t="str">
            <v>Druh piva</v>
          </cell>
          <cell r="E292" t="str">
            <v>Příjem</v>
          </cell>
          <cell r="F292" t="str">
            <v>Výdej</v>
          </cell>
          <cell r="G292" t="str">
            <v>Výdej</v>
          </cell>
        </row>
        <row r="293">
          <cell r="C293" t="str">
            <v>&gt;=0</v>
          </cell>
          <cell r="D293" t="str">
            <v>9</v>
          </cell>
          <cell r="E293" t="str">
            <v>=6</v>
          </cell>
          <cell r="F293" t="str">
            <v>&lt;8</v>
          </cell>
          <cell r="G293" t="str">
            <v>&lt;6</v>
          </cell>
        </row>
        <row r="294">
          <cell r="C294" t="str">
            <v>Měsíc</v>
          </cell>
          <cell r="D294" t="str">
            <v>Druh piva</v>
          </cell>
          <cell r="E294" t="str">
            <v>Příjem</v>
          </cell>
          <cell r="F294" t="str">
            <v>Výdej</v>
          </cell>
          <cell r="G294" t="str">
            <v>Výdej</v>
          </cell>
        </row>
        <row r="295">
          <cell r="C295" t="str">
            <v>&gt;=0</v>
          </cell>
          <cell r="D295" t="str">
            <v xml:space="preserve"> </v>
          </cell>
          <cell r="E295" t="str">
            <v>=6</v>
          </cell>
          <cell r="F295" t="str">
            <v>&lt;8</v>
          </cell>
          <cell r="G295" t="str">
            <v>&lt;6</v>
          </cell>
        </row>
        <row r="296">
          <cell r="C296" t="str">
            <v>Měsíc</v>
          </cell>
          <cell r="D296" t="str">
            <v>Druh piva</v>
          </cell>
          <cell r="E296" t="str">
            <v>Příjem</v>
          </cell>
          <cell r="F296" t="str">
            <v>Výdej</v>
          </cell>
          <cell r="G296" t="str">
            <v>Výdej</v>
          </cell>
        </row>
        <row r="297">
          <cell r="C297" t="str">
            <v>&gt;=0</v>
          </cell>
          <cell r="D297" t="str">
            <v>B</v>
          </cell>
          <cell r="E297" t="str">
            <v>=6</v>
          </cell>
          <cell r="F297" t="str">
            <v>&gt;0</v>
          </cell>
          <cell r="G297" t="str">
            <v>=8</v>
          </cell>
        </row>
        <row r="298">
          <cell r="C298" t="str">
            <v>Měsíc</v>
          </cell>
          <cell r="D298" t="str">
            <v>Druh piva</v>
          </cell>
          <cell r="E298" t="str">
            <v>Příjem</v>
          </cell>
          <cell r="F298" t="str">
            <v>Výdej</v>
          </cell>
          <cell r="G298" t="str">
            <v>Výdej</v>
          </cell>
        </row>
        <row r="299">
          <cell r="C299" t="str">
            <v>&gt;=0</v>
          </cell>
          <cell r="D299" t="str">
            <v>10</v>
          </cell>
          <cell r="E299" t="str">
            <v>=6</v>
          </cell>
          <cell r="F299" t="str">
            <v>&gt;0</v>
          </cell>
          <cell r="G299" t="str">
            <v>=8</v>
          </cell>
        </row>
        <row r="300">
          <cell r="C300" t="str">
            <v>Měsíc</v>
          </cell>
          <cell r="D300" t="str">
            <v>Druh piva</v>
          </cell>
          <cell r="E300" t="str">
            <v>Příjem</v>
          </cell>
          <cell r="F300" t="str">
            <v>Výdej</v>
          </cell>
          <cell r="G300" t="str">
            <v>Výdej</v>
          </cell>
        </row>
        <row r="301">
          <cell r="C301" t="str">
            <v>&gt;=0</v>
          </cell>
          <cell r="D301" t="str">
            <v>11</v>
          </cell>
          <cell r="E301" t="str">
            <v>=6</v>
          </cell>
          <cell r="F301" t="str">
            <v>&gt;0</v>
          </cell>
          <cell r="G301" t="str">
            <v>=8</v>
          </cell>
        </row>
        <row r="302">
          <cell r="C302" t="str">
            <v>Měsíc</v>
          </cell>
          <cell r="D302" t="str">
            <v>Druh piva</v>
          </cell>
          <cell r="E302" t="str">
            <v>Příjem</v>
          </cell>
          <cell r="F302" t="str">
            <v>Výdej</v>
          </cell>
          <cell r="G302" t="str">
            <v>Výdej</v>
          </cell>
        </row>
        <row r="303">
          <cell r="C303" t="str">
            <v>&gt;=0</v>
          </cell>
          <cell r="D303" t="str">
            <v>12</v>
          </cell>
          <cell r="E303" t="str">
            <v>=6</v>
          </cell>
          <cell r="F303" t="str">
            <v>&gt;0</v>
          </cell>
          <cell r="G303" t="str">
            <v>=8</v>
          </cell>
        </row>
        <row r="304">
          <cell r="C304" t="str">
            <v>Měsíc</v>
          </cell>
          <cell r="D304" t="str">
            <v>Druh piva</v>
          </cell>
          <cell r="E304" t="str">
            <v>Příjem</v>
          </cell>
          <cell r="F304" t="str">
            <v>Výdej</v>
          </cell>
          <cell r="G304" t="str">
            <v>Výdej</v>
          </cell>
        </row>
        <row r="305">
          <cell r="C305" t="str">
            <v>&gt;=0</v>
          </cell>
          <cell r="D305" t="str">
            <v>12H</v>
          </cell>
          <cell r="E305" t="str">
            <v>=6</v>
          </cell>
          <cell r="F305" t="str">
            <v>&gt;0</v>
          </cell>
          <cell r="G305" t="str">
            <v>=8</v>
          </cell>
        </row>
        <row r="306">
          <cell r="C306" t="str">
            <v>Měsíc</v>
          </cell>
          <cell r="D306" t="str">
            <v>Druh piva</v>
          </cell>
          <cell r="E306" t="str">
            <v>Příjem</v>
          </cell>
          <cell r="F306" t="str">
            <v>Výdej</v>
          </cell>
          <cell r="G306" t="str">
            <v>Výdej</v>
          </cell>
        </row>
        <row r="307">
          <cell r="C307" t="str">
            <v>&gt;=0</v>
          </cell>
          <cell r="D307" t="str">
            <v>9</v>
          </cell>
          <cell r="E307" t="str">
            <v>=6</v>
          </cell>
          <cell r="F307" t="str">
            <v>&gt;0</v>
          </cell>
          <cell r="G307" t="str">
            <v>=8</v>
          </cell>
        </row>
        <row r="308">
          <cell r="C308" t="str">
            <v>Měsíc</v>
          </cell>
          <cell r="D308" t="str">
            <v>Druh piva</v>
          </cell>
          <cell r="E308" t="str">
            <v>Příjem</v>
          </cell>
          <cell r="F308" t="str">
            <v>Výdej</v>
          </cell>
          <cell r="G308" t="str">
            <v>Výdej</v>
          </cell>
        </row>
        <row r="309">
          <cell r="C309" t="str">
            <v>&gt;=0</v>
          </cell>
          <cell r="D309" t="str">
            <v xml:space="preserve"> </v>
          </cell>
          <cell r="E309" t="str">
            <v>=6</v>
          </cell>
          <cell r="F309" t="str">
            <v>&gt;0</v>
          </cell>
          <cell r="G309" t="str">
            <v>=8</v>
          </cell>
        </row>
        <row r="310">
          <cell r="C310" t="str">
            <v>Měsíc</v>
          </cell>
          <cell r="D310" t="str">
            <v>Druh piva</v>
          </cell>
          <cell r="E310" t="str">
            <v>Příjem</v>
          </cell>
          <cell r="F310" t="str">
            <v>Výdej</v>
          </cell>
          <cell r="G310" t="str">
            <v>Výdej</v>
          </cell>
        </row>
        <row r="311">
          <cell r="C311" t="str">
            <v>&gt;=0</v>
          </cell>
          <cell r="D311" t="str">
            <v>B</v>
          </cell>
          <cell r="E311" t="str">
            <v>&gt;6</v>
          </cell>
          <cell r="F311" t="str">
            <v>&lt;8</v>
          </cell>
          <cell r="G311" t="str">
            <v>=6</v>
          </cell>
        </row>
        <row r="312">
          <cell r="C312" t="str">
            <v>Měsíc</v>
          </cell>
          <cell r="D312" t="str">
            <v>Druh piva</v>
          </cell>
          <cell r="E312" t="str">
            <v>Příjem</v>
          </cell>
          <cell r="F312" t="str">
            <v>Výdej</v>
          </cell>
          <cell r="G312" t="str">
            <v>Výdej</v>
          </cell>
        </row>
        <row r="313">
          <cell r="C313" t="str">
            <v>&gt;=0</v>
          </cell>
          <cell r="D313" t="str">
            <v>10</v>
          </cell>
          <cell r="E313" t="str">
            <v>&gt;6</v>
          </cell>
          <cell r="F313" t="str">
            <v>&lt;8</v>
          </cell>
          <cell r="G313" t="str">
            <v>=6</v>
          </cell>
        </row>
        <row r="314">
          <cell r="C314" t="str">
            <v>Měsíc</v>
          </cell>
          <cell r="D314" t="str">
            <v>Druh piva</v>
          </cell>
          <cell r="E314" t="str">
            <v>Příjem</v>
          </cell>
          <cell r="F314" t="str">
            <v>Výdej</v>
          </cell>
          <cell r="G314" t="str">
            <v>Výdej</v>
          </cell>
        </row>
        <row r="315">
          <cell r="C315" t="str">
            <v>&gt;=0</v>
          </cell>
          <cell r="D315" t="str">
            <v>11</v>
          </cell>
          <cell r="E315" t="str">
            <v>&gt;6</v>
          </cell>
          <cell r="F315" t="str">
            <v>&lt;8</v>
          </cell>
          <cell r="G315" t="str">
            <v>=6</v>
          </cell>
        </row>
        <row r="316">
          <cell r="C316" t="str">
            <v>Měsíc</v>
          </cell>
          <cell r="D316" t="str">
            <v>Druh piva</v>
          </cell>
          <cell r="E316" t="str">
            <v>Příjem</v>
          </cell>
          <cell r="F316" t="str">
            <v>Výdej</v>
          </cell>
          <cell r="G316" t="str">
            <v>Výdej</v>
          </cell>
        </row>
        <row r="317">
          <cell r="C317" t="str">
            <v>&gt;=0</v>
          </cell>
          <cell r="D317" t="str">
            <v>12</v>
          </cell>
          <cell r="E317" t="str">
            <v>&gt;6</v>
          </cell>
          <cell r="F317" t="str">
            <v>&lt;8</v>
          </cell>
          <cell r="G317" t="str">
            <v>=6</v>
          </cell>
        </row>
        <row r="318">
          <cell r="C318" t="str">
            <v>Měsíc</v>
          </cell>
          <cell r="D318" t="str">
            <v>Druh piva</v>
          </cell>
          <cell r="E318" t="str">
            <v>Příjem</v>
          </cell>
          <cell r="F318" t="str">
            <v>Výdej</v>
          </cell>
          <cell r="G318" t="str">
            <v>Výdej</v>
          </cell>
        </row>
        <row r="319">
          <cell r="C319" t="str">
            <v>&gt;=0</v>
          </cell>
          <cell r="D319" t="str">
            <v>12H</v>
          </cell>
          <cell r="E319" t="str">
            <v>&gt;6</v>
          </cell>
          <cell r="F319" t="str">
            <v>&lt;8</v>
          </cell>
          <cell r="G319" t="str">
            <v>=6</v>
          </cell>
        </row>
        <row r="320">
          <cell r="C320" t="str">
            <v>Měsíc</v>
          </cell>
          <cell r="D320" t="str">
            <v>Druh piva</v>
          </cell>
          <cell r="E320" t="str">
            <v>Příjem</v>
          </cell>
          <cell r="F320" t="str">
            <v>Výdej</v>
          </cell>
          <cell r="G320" t="str">
            <v>Výdej</v>
          </cell>
        </row>
        <row r="321">
          <cell r="C321" t="str">
            <v>&gt;=0</v>
          </cell>
          <cell r="D321" t="str">
            <v>9</v>
          </cell>
          <cell r="E321" t="str">
            <v>&gt;6</v>
          </cell>
          <cell r="F321" t="str">
            <v>&lt;8</v>
          </cell>
          <cell r="G321" t="str">
            <v>=6</v>
          </cell>
        </row>
        <row r="322">
          <cell r="C322" t="str">
            <v>Měsíc</v>
          </cell>
          <cell r="D322" t="str">
            <v>Druh piva</v>
          </cell>
          <cell r="E322" t="str">
            <v>Příjem</v>
          </cell>
          <cell r="F322" t="str">
            <v>Výdej</v>
          </cell>
          <cell r="G322" t="str">
            <v>Výdej</v>
          </cell>
        </row>
        <row r="323">
          <cell r="C323" t="str">
            <v>&gt;=0</v>
          </cell>
          <cell r="D323" t="str">
            <v xml:space="preserve"> </v>
          </cell>
          <cell r="E323" t="str">
            <v>&gt;6</v>
          </cell>
          <cell r="F323" t="str">
            <v>&lt;8</v>
          </cell>
          <cell r="G323" t="str">
            <v>=6</v>
          </cell>
        </row>
        <row r="338">
          <cell r="C338" t="str">
            <v>Měsíc</v>
          </cell>
          <cell r="D338" t="str">
            <v>Druh piva</v>
          </cell>
          <cell r="E338" t="str">
            <v>Příjem</v>
          </cell>
          <cell r="F338" t="str">
            <v>Výdej</v>
          </cell>
          <cell r="G338" t="str">
            <v>Označ.</v>
          </cell>
        </row>
        <row r="339">
          <cell r="C339" t="str">
            <v>&gt;=0</v>
          </cell>
          <cell r="D339" t="str">
            <v>B</v>
          </cell>
          <cell r="E339" t="str">
            <v>=7</v>
          </cell>
          <cell r="F339" t="str">
            <v>&lt;8</v>
          </cell>
          <cell r="G339" t="str">
            <v>=L</v>
          </cell>
        </row>
        <row r="340">
          <cell r="C340" t="str">
            <v>Měsíc</v>
          </cell>
          <cell r="D340" t="str">
            <v>Druh piva</v>
          </cell>
          <cell r="E340" t="str">
            <v>Příjem</v>
          </cell>
          <cell r="F340" t="str">
            <v>Výdej</v>
          </cell>
          <cell r="G340" t="str">
            <v>Označ.</v>
          </cell>
        </row>
        <row r="341">
          <cell r="C341" t="str">
            <v>&gt;=0</v>
          </cell>
          <cell r="D341" t="str">
            <v>10</v>
          </cell>
          <cell r="E341" t="str">
            <v>=7</v>
          </cell>
          <cell r="F341" t="str">
            <v>&lt;8</v>
          </cell>
          <cell r="G341" t="str">
            <v>=L</v>
          </cell>
        </row>
        <row r="342">
          <cell r="C342" t="str">
            <v>Měsíc</v>
          </cell>
          <cell r="D342" t="str">
            <v>Druh piva</v>
          </cell>
          <cell r="E342" t="str">
            <v>Příjem</v>
          </cell>
          <cell r="F342" t="str">
            <v>Výdej</v>
          </cell>
          <cell r="G342" t="str">
            <v>Označ.</v>
          </cell>
        </row>
        <row r="343">
          <cell r="C343" t="str">
            <v>&gt;=0</v>
          </cell>
          <cell r="D343" t="str">
            <v>11</v>
          </cell>
          <cell r="E343" t="str">
            <v>=7</v>
          </cell>
          <cell r="F343" t="str">
            <v>&lt;8</v>
          </cell>
          <cell r="G343" t="str">
            <v>=L</v>
          </cell>
        </row>
        <row r="344">
          <cell r="C344" t="str">
            <v>Měsíc</v>
          </cell>
          <cell r="D344" t="str">
            <v>Druh piva</v>
          </cell>
          <cell r="E344" t="str">
            <v>Příjem</v>
          </cell>
          <cell r="F344" t="str">
            <v>Výdej</v>
          </cell>
          <cell r="G344" t="str">
            <v>Označ.</v>
          </cell>
        </row>
        <row r="345">
          <cell r="C345" t="str">
            <v>&gt;=0</v>
          </cell>
          <cell r="D345" t="str">
            <v>12</v>
          </cell>
          <cell r="E345" t="str">
            <v>=7</v>
          </cell>
          <cell r="F345" t="str">
            <v>&lt;8</v>
          </cell>
          <cell r="G345" t="str">
            <v>=L</v>
          </cell>
        </row>
        <row r="346">
          <cell r="C346" t="str">
            <v>Měsíc</v>
          </cell>
          <cell r="D346" t="str">
            <v>Druh piva</v>
          </cell>
          <cell r="E346" t="str">
            <v>Příjem</v>
          </cell>
          <cell r="F346" t="str">
            <v>Výdej</v>
          </cell>
          <cell r="G346" t="str">
            <v>Označ.</v>
          </cell>
        </row>
        <row r="347">
          <cell r="C347" t="str">
            <v>&gt;=0</v>
          </cell>
          <cell r="D347" t="str">
            <v>12H</v>
          </cell>
          <cell r="E347" t="str">
            <v>=7</v>
          </cell>
          <cell r="F347" t="str">
            <v>&lt;8</v>
          </cell>
          <cell r="G347" t="str">
            <v>=L</v>
          </cell>
        </row>
        <row r="348">
          <cell r="C348" t="str">
            <v>Měsíc</v>
          </cell>
          <cell r="D348" t="str">
            <v>Druh piva</v>
          </cell>
          <cell r="E348" t="str">
            <v>Příjem</v>
          </cell>
          <cell r="F348" t="str">
            <v>Výdej</v>
          </cell>
          <cell r="G348" t="str">
            <v>Označ.</v>
          </cell>
        </row>
        <row r="349">
          <cell r="C349" t="str">
            <v>&gt;=0</v>
          </cell>
          <cell r="D349" t="str">
            <v>9</v>
          </cell>
          <cell r="E349" t="str">
            <v>=7</v>
          </cell>
          <cell r="F349" t="str">
            <v>&lt;8</v>
          </cell>
          <cell r="G349" t="str">
            <v>=L</v>
          </cell>
        </row>
        <row r="350">
          <cell r="C350" t="str">
            <v>Měsíc</v>
          </cell>
          <cell r="D350" t="str">
            <v>Druh piva</v>
          </cell>
          <cell r="E350" t="str">
            <v>Příjem</v>
          </cell>
          <cell r="F350" t="str">
            <v>Výdej</v>
          </cell>
          <cell r="G350" t="str">
            <v>Označ.</v>
          </cell>
        </row>
        <row r="351">
          <cell r="C351" t="str">
            <v>&gt;=0</v>
          </cell>
          <cell r="D351" t="str">
            <v xml:space="preserve"> </v>
          </cell>
          <cell r="E351" t="str">
            <v>=7</v>
          </cell>
          <cell r="F351" t="str">
            <v>&lt;8</v>
          </cell>
          <cell r="G351" t="str">
            <v>=L</v>
          </cell>
        </row>
        <row r="352">
          <cell r="C352" t="str">
            <v>Měsíc</v>
          </cell>
          <cell r="D352" t="str">
            <v>Druh piva</v>
          </cell>
          <cell r="E352" t="str">
            <v>Příjem</v>
          </cell>
          <cell r="F352" t="str">
            <v>Výdej</v>
          </cell>
          <cell r="G352" t="str">
            <v>Označ.</v>
          </cell>
        </row>
        <row r="353">
          <cell r="C353" t="str">
            <v>&gt;=0</v>
          </cell>
          <cell r="D353" t="str">
            <v>B</v>
          </cell>
          <cell r="E353" t="str">
            <v>=7</v>
          </cell>
          <cell r="F353" t="str">
            <v>&lt;8</v>
          </cell>
          <cell r="G353" t="str">
            <v>=K</v>
          </cell>
        </row>
        <row r="354">
          <cell r="C354" t="str">
            <v>Měsíc</v>
          </cell>
          <cell r="D354" t="str">
            <v>Druh piva</v>
          </cell>
          <cell r="E354" t="str">
            <v>Příjem</v>
          </cell>
          <cell r="F354" t="str">
            <v>Výdej</v>
          </cell>
          <cell r="G354" t="str">
            <v>Označ.</v>
          </cell>
        </row>
        <row r="355">
          <cell r="C355" t="str">
            <v>&gt;=0</v>
          </cell>
          <cell r="D355" t="str">
            <v>10</v>
          </cell>
          <cell r="E355" t="str">
            <v>=7</v>
          </cell>
          <cell r="F355" t="str">
            <v>&lt;8</v>
          </cell>
          <cell r="G355" t="str">
            <v>=K</v>
          </cell>
        </row>
        <row r="356">
          <cell r="C356" t="str">
            <v>Měsíc</v>
          </cell>
          <cell r="D356" t="str">
            <v>Druh piva</v>
          </cell>
          <cell r="E356" t="str">
            <v>Příjem</v>
          </cell>
          <cell r="F356" t="str">
            <v>Výdej</v>
          </cell>
          <cell r="G356" t="str">
            <v>Označ.</v>
          </cell>
        </row>
        <row r="357">
          <cell r="C357" t="str">
            <v>&gt;=0</v>
          </cell>
          <cell r="D357" t="str">
            <v>11</v>
          </cell>
          <cell r="E357" t="str">
            <v>=7</v>
          </cell>
          <cell r="F357" t="str">
            <v>&lt;8</v>
          </cell>
          <cell r="G357" t="str">
            <v>=K</v>
          </cell>
        </row>
        <row r="358">
          <cell r="C358" t="str">
            <v>Měsíc</v>
          </cell>
          <cell r="D358" t="str">
            <v>Druh piva</v>
          </cell>
          <cell r="E358" t="str">
            <v>Příjem</v>
          </cell>
          <cell r="F358" t="str">
            <v>Výdej</v>
          </cell>
          <cell r="G358" t="str">
            <v>Označ.</v>
          </cell>
        </row>
        <row r="359">
          <cell r="C359" t="str">
            <v>&gt;=0</v>
          </cell>
          <cell r="D359" t="str">
            <v>12</v>
          </cell>
          <cell r="E359" t="str">
            <v>=7</v>
          </cell>
          <cell r="F359" t="str">
            <v>&lt;8</v>
          </cell>
          <cell r="G359" t="str">
            <v>=K</v>
          </cell>
        </row>
        <row r="360">
          <cell r="C360" t="str">
            <v>Měsíc</v>
          </cell>
          <cell r="D360" t="str">
            <v>Druh piva</v>
          </cell>
          <cell r="E360" t="str">
            <v>Příjem</v>
          </cell>
          <cell r="F360" t="str">
            <v>Výdej</v>
          </cell>
          <cell r="G360" t="str">
            <v>Označ.</v>
          </cell>
        </row>
        <row r="361">
          <cell r="C361" t="str">
            <v>&gt;=0</v>
          </cell>
          <cell r="D361" t="str">
            <v>12H</v>
          </cell>
          <cell r="E361" t="str">
            <v>=7</v>
          </cell>
          <cell r="F361" t="str">
            <v>&lt;8</v>
          </cell>
          <cell r="G361" t="str">
            <v>=K</v>
          </cell>
        </row>
        <row r="362">
          <cell r="C362" t="str">
            <v>Měsíc</v>
          </cell>
          <cell r="D362" t="str">
            <v>Druh piva</v>
          </cell>
          <cell r="E362" t="str">
            <v>Příjem</v>
          </cell>
          <cell r="F362" t="str">
            <v>Výdej</v>
          </cell>
          <cell r="G362" t="str">
            <v>Označ.</v>
          </cell>
        </row>
        <row r="363">
          <cell r="C363" t="str">
            <v>&gt;=0</v>
          </cell>
          <cell r="D363" t="str">
            <v>9</v>
          </cell>
          <cell r="E363" t="str">
            <v>=7</v>
          </cell>
          <cell r="F363" t="str">
            <v>&lt;8</v>
          </cell>
          <cell r="G363" t="str">
            <v>=K</v>
          </cell>
        </row>
        <row r="364">
          <cell r="C364" t="str">
            <v>Měsíc</v>
          </cell>
          <cell r="D364" t="str">
            <v>Druh piva</v>
          </cell>
          <cell r="E364" t="str">
            <v>Příjem</v>
          </cell>
          <cell r="F364" t="str">
            <v>Výdej</v>
          </cell>
          <cell r="G364" t="str">
            <v>Označ.</v>
          </cell>
        </row>
        <row r="365">
          <cell r="C365" t="str">
            <v>&gt;=0</v>
          </cell>
          <cell r="D365" t="str">
            <v xml:space="preserve"> </v>
          </cell>
          <cell r="E365" t="str">
            <v>=7</v>
          </cell>
          <cell r="F365" t="str">
            <v>&lt;8</v>
          </cell>
          <cell r="G365" t="str">
            <v>=K</v>
          </cell>
        </row>
        <row r="366">
          <cell r="C366" t="str">
            <v>Měsíc</v>
          </cell>
          <cell r="D366" t="str">
            <v>Druh piva</v>
          </cell>
          <cell r="E366" t="str">
            <v>Příjem</v>
          </cell>
          <cell r="F366" t="str">
            <v>Výdej</v>
          </cell>
          <cell r="G366" t="str">
            <v>Označ.</v>
          </cell>
        </row>
        <row r="367">
          <cell r="C367" t="str">
            <v>&gt;=0</v>
          </cell>
          <cell r="D367" t="str">
            <v>B</v>
          </cell>
          <cell r="E367" t="str">
            <v>=7</v>
          </cell>
          <cell r="F367" t="str">
            <v>&lt;8</v>
          </cell>
          <cell r="G367" t="str">
            <v>=C-M</v>
          </cell>
        </row>
        <row r="368">
          <cell r="C368" t="str">
            <v>Měsíc</v>
          </cell>
          <cell r="D368" t="str">
            <v>Druh piva</v>
          </cell>
          <cell r="E368" t="str">
            <v>Příjem</v>
          </cell>
          <cell r="F368" t="str">
            <v>Výdej</v>
          </cell>
          <cell r="G368" t="str">
            <v>Označ.</v>
          </cell>
        </row>
        <row r="369">
          <cell r="C369" t="str">
            <v>&gt;=0</v>
          </cell>
          <cell r="D369" t="str">
            <v>10</v>
          </cell>
          <cell r="E369" t="str">
            <v>=7</v>
          </cell>
          <cell r="F369" t="str">
            <v>&lt;8</v>
          </cell>
          <cell r="G369" t="str">
            <v>=C-M</v>
          </cell>
        </row>
        <row r="370">
          <cell r="C370" t="str">
            <v>Měsíc</v>
          </cell>
          <cell r="D370" t="str">
            <v>Druh piva</v>
          </cell>
          <cell r="E370" t="str">
            <v>Příjem</v>
          </cell>
          <cell r="F370" t="str">
            <v>Výdej</v>
          </cell>
          <cell r="G370" t="str">
            <v>Označ.</v>
          </cell>
        </row>
        <row r="371">
          <cell r="C371" t="str">
            <v>&gt;=0</v>
          </cell>
          <cell r="D371" t="str">
            <v>11</v>
          </cell>
          <cell r="E371" t="str">
            <v>=7</v>
          </cell>
          <cell r="F371" t="str">
            <v>&lt;8</v>
          </cell>
          <cell r="G371" t="str">
            <v>=C-M</v>
          </cell>
        </row>
        <row r="372">
          <cell r="C372" t="str">
            <v>Měsíc</v>
          </cell>
          <cell r="D372" t="str">
            <v>Druh piva</v>
          </cell>
          <cell r="E372" t="str">
            <v>Příjem</v>
          </cell>
          <cell r="F372" t="str">
            <v>Výdej</v>
          </cell>
          <cell r="G372" t="str">
            <v>Označ.</v>
          </cell>
        </row>
        <row r="373">
          <cell r="C373" t="str">
            <v>&gt;=0</v>
          </cell>
          <cell r="D373" t="str">
            <v>12</v>
          </cell>
          <cell r="E373" t="str">
            <v>=7</v>
          </cell>
          <cell r="F373" t="str">
            <v>&lt;8</v>
          </cell>
          <cell r="G373" t="str">
            <v>=C-M</v>
          </cell>
        </row>
        <row r="374">
          <cell r="C374" t="str">
            <v>Měsíc</v>
          </cell>
          <cell r="D374" t="str">
            <v>Druh piva</v>
          </cell>
          <cell r="E374" t="str">
            <v>Příjem</v>
          </cell>
          <cell r="F374" t="str">
            <v>Výdej</v>
          </cell>
          <cell r="G374" t="str">
            <v>Označ.</v>
          </cell>
        </row>
        <row r="375">
          <cell r="C375" t="str">
            <v>&gt;=0</v>
          </cell>
          <cell r="D375" t="str">
            <v>12H</v>
          </cell>
          <cell r="E375" t="str">
            <v>=7</v>
          </cell>
          <cell r="F375" t="str">
            <v>&lt;8</v>
          </cell>
          <cell r="G375" t="str">
            <v>=C-M</v>
          </cell>
        </row>
        <row r="376">
          <cell r="C376" t="str">
            <v>Měsíc</v>
          </cell>
          <cell r="D376" t="str">
            <v>Druh piva</v>
          </cell>
          <cell r="E376" t="str">
            <v>Příjem</v>
          </cell>
          <cell r="F376" t="str">
            <v>Výdej</v>
          </cell>
          <cell r="G376" t="str">
            <v>Označ.</v>
          </cell>
        </row>
        <row r="377">
          <cell r="C377" t="str">
            <v>&gt;=0</v>
          </cell>
          <cell r="D377" t="str">
            <v>9</v>
          </cell>
          <cell r="E377" t="str">
            <v>=7</v>
          </cell>
          <cell r="F377" t="str">
            <v>&lt;8</v>
          </cell>
          <cell r="G377" t="str">
            <v>=C-M</v>
          </cell>
        </row>
        <row r="378">
          <cell r="C378" t="str">
            <v>Měsíc</v>
          </cell>
          <cell r="D378" t="str">
            <v>Druh piva</v>
          </cell>
          <cell r="E378" t="str">
            <v>Příjem</v>
          </cell>
          <cell r="F378" t="str">
            <v>Výdej</v>
          </cell>
          <cell r="G378" t="str">
            <v>Označ.</v>
          </cell>
        </row>
        <row r="379">
          <cell r="C379" t="str">
            <v>&gt;=0</v>
          </cell>
          <cell r="D379" t="str">
            <v xml:space="preserve"> </v>
          </cell>
          <cell r="E379" t="str">
            <v>=7</v>
          </cell>
          <cell r="F379" t="str">
            <v>&lt;8</v>
          </cell>
          <cell r="G379" t="str">
            <v>=C-M</v>
          </cell>
        </row>
        <row r="380">
          <cell r="C380" t="str">
            <v>Měsíc</v>
          </cell>
          <cell r="D380" t="str">
            <v>Druh piva</v>
          </cell>
          <cell r="E380" t="str">
            <v>Příjem</v>
          </cell>
          <cell r="F380" t="str">
            <v>Výdej</v>
          </cell>
          <cell r="G380" t="str">
            <v>Označ.</v>
          </cell>
        </row>
        <row r="381">
          <cell r="C381" t="str">
            <v>&gt;=0</v>
          </cell>
          <cell r="D381" t="str">
            <v>B</v>
          </cell>
          <cell r="E381" t="str">
            <v>=7</v>
          </cell>
          <cell r="F381" t="str">
            <v>&lt;8</v>
          </cell>
          <cell r="G381" t="str">
            <v>=C</v>
          </cell>
        </row>
        <row r="382">
          <cell r="C382" t="str">
            <v>Měsíc</v>
          </cell>
          <cell r="D382" t="str">
            <v>Druh piva</v>
          </cell>
          <cell r="E382" t="str">
            <v>Příjem</v>
          </cell>
          <cell r="F382" t="str">
            <v>Výdej</v>
          </cell>
          <cell r="G382" t="str">
            <v>Označ.</v>
          </cell>
        </row>
        <row r="383">
          <cell r="C383" t="str">
            <v>&gt;=0</v>
          </cell>
          <cell r="D383" t="str">
            <v>10</v>
          </cell>
          <cell r="E383" t="str">
            <v>=7</v>
          </cell>
          <cell r="F383" t="str">
            <v>&lt;8</v>
          </cell>
          <cell r="G383" t="str">
            <v>=C</v>
          </cell>
        </row>
        <row r="384">
          <cell r="C384" t="str">
            <v>Měsíc</v>
          </cell>
          <cell r="D384" t="str">
            <v>Druh piva</v>
          </cell>
          <cell r="E384" t="str">
            <v>Příjem</v>
          </cell>
          <cell r="F384" t="str">
            <v>Výdej</v>
          </cell>
          <cell r="G384" t="str">
            <v>Označ.</v>
          </cell>
        </row>
        <row r="385">
          <cell r="C385" t="str">
            <v>&gt;=0</v>
          </cell>
          <cell r="D385" t="str">
            <v>11</v>
          </cell>
          <cell r="E385" t="str">
            <v>=7</v>
          </cell>
          <cell r="F385" t="str">
            <v>&lt;8</v>
          </cell>
          <cell r="G385" t="str">
            <v>=C</v>
          </cell>
        </row>
        <row r="386">
          <cell r="C386" t="str">
            <v>Měsíc</v>
          </cell>
          <cell r="D386" t="str">
            <v>Druh piva</v>
          </cell>
          <cell r="E386" t="str">
            <v>Příjem</v>
          </cell>
          <cell r="F386" t="str">
            <v>Výdej</v>
          </cell>
          <cell r="G386" t="str">
            <v>Označ.</v>
          </cell>
        </row>
        <row r="387">
          <cell r="C387" t="str">
            <v>&gt;=0</v>
          </cell>
          <cell r="D387" t="str">
            <v>12</v>
          </cell>
          <cell r="E387" t="str">
            <v>=7</v>
          </cell>
          <cell r="F387" t="str">
            <v>&lt;8</v>
          </cell>
          <cell r="G387" t="str">
            <v>=C</v>
          </cell>
        </row>
        <row r="388">
          <cell r="C388" t="str">
            <v>Měsíc</v>
          </cell>
          <cell r="D388" t="str">
            <v>Druh piva</v>
          </cell>
          <cell r="E388" t="str">
            <v>Příjem</v>
          </cell>
          <cell r="F388" t="str">
            <v>Výdej</v>
          </cell>
          <cell r="G388" t="str">
            <v>Označ.</v>
          </cell>
        </row>
        <row r="389">
          <cell r="C389" t="str">
            <v>&gt;=0</v>
          </cell>
          <cell r="D389" t="str">
            <v>12H</v>
          </cell>
          <cell r="E389" t="str">
            <v>=7</v>
          </cell>
          <cell r="F389" t="str">
            <v>&lt;8</v>
          </cell>
          <cell r="G389" t="str">
            <v>=C</v>
          </cell>
        </row>
        <row r="390">
          <cell r="C390" t="str">
            <v>Měsíc</v>
          </cell>
          <cell r="D390" t="str">
            <v>Druh piva</v>
          </cell>
          <cell r="E390" t="str">
            <v>Příjem</v>
          </cell>
          <cell r="F390" t="str">
            <v>Výdej</v>
          </cell>
          <cell r="G390" t="str">
            <v>Označ.</v>
          </cell>
        </row>
        <row r="391">
          <cell r="C391" t="str">
            <v>&gt;=0</v>
          </cell>
          <cell r="D391" t="str">
            <v>9</v>
          </cell>
          <cell r="E391" t="str">
            <v>=7</v>
          </cell>
          <cell r="F391" t="str">
            <v>&lt;8</v>
          </cell>
          <cell r="G391" t="str">
            <v>=C</v>
          </cell>
        </row>
        <row r="392">
          <cell r="C392" t="str">
            <v>Měsíc</v>
          </cell>
          <cell r="D392" t="str">
            <v>Druh piva</v>
          </cell>
          <cell r="E392" t="str">
            <v>Příjem</v>
          </cell>
          <cell r="F392" t="str">
            <v>Výdej</v>
          </cell>
          <cell r="G392" t="str">
            <v>Označ.</v>
          </cell>
        </row>
        <row r="393">
          <cell r="C393" t="str">
            <v>&gt;=0</v>
          </cell>
          <cell r="D393" t="str">
            <v xml:space="preserve"> </v>
          </cell>
          <cell r="E393" t="str">
            <v>=7</v>
          </cell>
          <cell r="F393" t="str">
            <v>&lt;8</v>
          </cell>
          <cell r="G393" t="str">
            <v>=C</v>
          </cell>
        </row>
        <row r="394">
          <cell r="B394" t="str">
            <v>RSpilP1</v>
          </cell>
          <cell r="C394" t="str">
            <v>Měsíc</v>
          </cell>
          <cell r="D394" t="str">
            <v>Druh piva</v>
          </cell>
          <cell r="E394" t="str">
            <v>Příjem</v>
          </cell>
          <cell r="F394" t="str">
            <v>Výdej</v>
          </cell>
          <cell r="G394" t="str">
            <v>Řezá-no z</v>
          </cell>
        </row>
        <row r="395">
          <cell r="C395" t="str">
            <v>&gt;=0</v>
          </cell>
          <cell r="D395" t="str">
            <v>B</v>
          </cell>
          <cell r="E395" t="str">
            <v>=2</v>
          </cell>
          <cell r="F395" t="str">
            <v>&lt;8</v>
          </cell>
          <cell r="G395" t="str">
            <v>&lt;&gt;0</v>
          </cell>
        </row>
        <row r="396">
          <cell r="B396" t="str">
            <v>RSpilP2</v>
          </cell>
          <cell r="C396" t="str">
            <v>Měsíc</v>
          </cell>
          <cell r="D396" t="str">
            <v>Druh piva</v>
          </cell>
          <cell r="E396" t="str">
            <v>Příjem</v>
          </cell>
          <cell r="F396" t="str">
            <v>Výdej</v>
          </cell>
          <cell r="G396" t="str">
            <v>Řezá-no z</v>
          </cell>
        </row>
        <row r="397">
          <cell r="C397" t="str">
            <v>&gt;=0</v>
          </cell>
          <cell r="D397" t="str">
            <v>10</v>
          </cell>
          <cell r="E397" t="str">
            <v>=2</v>
          </cell>
          <cell r="F397" t="str">
            <v>&lt;8</v>
          </cell>
          <cell r="G397" t="str">
            <v>&lt;&gt;0</v>
          </cell>
        </row>
        <row r="398">
          <cell r="B398" t="str">
            <v>RSpilP3</v>
          </cell>
          <cell r="C398" t="str">
            <v>Měsíc</v>
          </cell>
          <cell r="D398" t="str">
            <v>Druh piva</v>
          </cell>
          <cell r="E398" t="str">
            <v>Příjem</v>
          </cell>
          <cell r="F398" t="str">
            <v>Výdej</v>
          </cell>
          <cell r="G398" t="str">
            <v>Řezá-no z</v>
          </cell>
        </row>
        <row r="399">
          <cell r="C399" t="str">
            <v>&gt;=0</v>
          </cell>
          <cell r="D399" t="str">
            <v>11</v>
          </cell>
          <cell r="E399" t="str">
            <v>=2</v>
          </cell>
          <cell r="F399" t="str">
            <v>&lt;8</v>
          </cell>
          <cell r="G399" t="str">
            <v>&lt;&gt;0</v>
          </cell>
        </row>
        <row r="400">
          <cell r="B400" t="str">
            <v>RSpilP4</v>
          </cell>
          <cell r="C400" t="str">
            <v>Měsíc</v>
          </cell>
          <cell r="D400" t="str">
            <v>Druh piva</v>
          </cell>
          <cell r="E400" t="str">
            <v>Příjem</v>
          </cell>
          <cell r="F400" t="str">
            <v>Výdej</v>
          </cell>
          <cell r="G400" t="str">
            <v>Řezá-no z</v>
          </cell>
        </row>
        <row r="401">
          <cell r="C401" t="str">
            <v>&gt;=0</v>
          </cell>
          <cell r="D401" t="str">
            <v>12</v>
          </cell>
          <cell r="E401" t="str">
            <v>=2</v>
          </cell>
          <cell r="F401" t="str">
            <v>&lt;8</v>
          </cell>
          <cell r="G401" t="str">
            <v>&lt;&gt;0</v>
          </cell>
        </row>
        <row r="402">
          <cell r="B402" t="str">
            <v>RSpilP5</v>
          </cell>
          <cell r="C402" t="str">
            <v>Měsíc</v>
          </cell>
          <cell r="D402" t="str">
            <v>Druh piva</v>
          </cell>
          <cell r="E402" t="str">
            <v>Příjem</v>
          </cell>
          <cell r="F402" t="str">
            <v>Výdej</v>
          </cell>
          <cell r="G402" t="str">
            <v>Řezá-no z</v>
          </cell>
        </row>
        <row r="403">
          <cell r="C403" t="str">
            <v>&gt;=0</v>
          </cell>
          <cell r="D403" t="str">
            <v>12H</v>
          </cell>
          <cell r="E403" t="str">
            <v>=2</v>
          </cell>
          <cell r="F403" t="str">
            <v>&lt;8</v>
          </cell>
          <cell r="G403" t="str">
            <v>&lt;&gt;0</v>
          </cell>
        </row>
        <row r="404">
          <cell r="B404" t="str">
            <v>RSpilP6</v>
          </cell>
          <cell r="C404" t="str">
            <v>Měsíc</v>
          </cell>
          <cell r="D404" t="str">
            <v>Druh piva</v>
          </cell>
          <cell r="E404" t="str">
            <v>Příjem</v>
          </cell>
          <cell r="F404" t="str">
            <v>Výdej</v>
          </cell>
          <cell r="G404" t="str">
            <v>Řezá-no z</v>
          </cell>
        </row>
        <row r="405">
          <cell r="C405" t="str">
            <v>&gt;=0</v>
          </cell>
          <cell r="D405" t="str">
            <v>9</v>
          </cell>
          <cell r="E405" t="str">
            <v>=2</v>
          </cell>
          <cell r="F405" t="str">
            <v>&lt;8</v>
          </cell>
          <cell r="G405" t="str">
            <v>&lt;&gt;0</v>
          </cell>
        </row>
        <row r="406">
          <cell r="B406" t="str">
            <v>RSpilP7</v>
          </cell>
          <cell r="C406" t="str">
            <v>Měsíc</v>
          </cell>
          <cell r="D406" t="str">
            <v>Druh piva</v>
          </cell>
          <cell r="E406" t="str">
            <v>Příjem</v>
          </cell>
          <cell r="F406" t="str">
            <v>Výdej</v>
          </cell>
          <cell r="G406" t="str">
            <v>Řezá-no z</v>
          </cell>
        </row>
        <row r="407">
          <cell r="C407" t="str">
            <v>&gt;=0</v>
          </cell>
          <cell r="D407" t="str">
            <v xml:space="preserve"> </v>
          </cell>
          <cell r="E407" t="str">
            <v>=2</v>
          </cell>
          <cell r="F407" t="str">
            <v>&lt;8</v>
          </cell>
          <cell r="G407" t="str">
            <v>&lt;&gt;0</v>
          </cell>
        </row>
        <row r="408">
          <cell r="B408" t="str">
            <v>RSpilV1</v>
          </cell>
          <cell r="C408" t="str">
            <v>Měsíc</v>
          </cell>
          <cell r="D408" t="str">
            <v>Druh piva</v>
          </cell>
          <cell r="E408" t="str">
            <v>Příjem</v>
          </cell>
          <cell r="F408" t="str">
            <v>Výdej</v>
          </cell>
          <cell r="G408" t="str">
            <v>Řezá-no z</v>
          </cell>
        </row>
        <row r="409">
          <cell r="C409" t="str">
            <v>&gt;=0</v>
          </cell>
          <cell r="D409" t="str">
            <v>&lt;&gt;0</v>
          </cell>
          <cell r="E409" t="str">
            <v>&gt;2</v>
          </cell>
          <cell r="F409" t="str">
            <v>=2</v>
          </cell>
          <cell r="G409" t="str">
            <v>B</v>
          </cell>
        </row>
        <row r="410">
          <cell r="B410" t="str">
            <v>RSpilV2</v>
          </cell>
          <cell r="C410" t="str">
            <v>Měsíc</v>
          </cell>
          <cell r="D410" t="str">
            <v>Druh piva</v>
          </cell>
          <cell r="E410" t="str">
            <v>Příjem</v>
          </cell>
          <cell r="F410" t="str">
            <v>Výdej</v>
          </cell>
          <cell r="G410" t="str">
            <v>Řezá-no z</v>
          </cell>
        </row>
        <row r="411">
          <cell r="C411" t="str">
            <v>&gt;=0</v>
          </cell>
          <cell r="D411" t="str">
            <v>&lt;&gt;0</v>
          </cell>
          <cell r="F411" t="str">
            <v>=2</v>
          </cell>
          <cell r="G411" t="str">
            <v>10</v>
          </cell>
        </row>
        <row r="412">
          <cell r="B412" t="str">
            <v>RSpilV3</v>
          </cell>
          <cell r="C412" t="str">
            <v>Měsíc</v>
          </cell>
          <cell r="D412" t="str">
            <v>Druh piva</v>
          </cell>
          <cell r="E412" t="str">
            <v>Příjem</v>
          </cell>
          <cell r="F412" t="str">
            <v>Výdej</v>
          </cell>
          <cell r="G412" t="str">
            <v>Řezá-no z</v>
          </cell>
        </row>
        <row r="413">
          <cell r="C413" t="str">
            <v>&gt;=0</v>
          </cell>
          <cell r="D413" t="str">
            <v>&lt;&gt;0</v>
          </cell>
          <cell r="F413" t="str">
            <v>=2</v>
          </cell>
          <cell r="G413" t="str">
            <v>11</v>
          </cell>
        </row>
        <row r="414">
          <cell r="B414" t="str">
            <v>RSpilV4</v>
          </cell>
          <cell r="C414" t="str">
            <v>Měsíc</v>
          </cell>
          <cell r="D414" t="str">
            <v>Druh piva</v>
          </cell>
          <cell r="E414" t="str">
            <v>Příjem</v>
          </cell>
          <cell r="F414" t="str">
            <v>Výdej</v>
          </cell>
          <cell r="G414" t="str">
            <v>Řezá-no z</v>
          </cell>
        </row>
        <row r="415">
          <cell r="C415" t="str">
            <v>&gt;=0</v>
          </cell>
          <cell r="D415" t="str">
            <v>&lt;&gt;0</v>
          </cell>
          <cell r="F415" t="str">
            <v>=2</v>
          </cell>
          <cell r="G415" t="str">
            <v>12</v>
          </cell>
        </row>
        <row r="416">
          <cell r="B416" t="str">
            <v>RSpilV5</v>
          </cell>
          <cell r="C416" t="str">
            <v>Měsíc</v>
          </cell>
          <cell r="D416" t="str">
            <v>Druh piva</v>
          </cell>
          <cell r="E416" t="str">
            <v>Příjem</v>
          </cell>
          <cell r="F416" t="str">
            <v>Výdej</v>
          </cell>
          <cell r="G416" t="str">
            <v>Řezá-no z</v>
          </cell>
        </row>
        <row r="417">
          <cell r="C417" t="str">
            <v>&gt;=0</v>
          </cell>
          <cell r="D417" t="str">
            <v>&lt;&gt;0</v>
          </cell>
          <cell r="F417" t="str">
            <v>=2</v>
          </cell>
          <cell r="G417" t="str">
            <v>12H</v>
          </cell>
        </row>
        <row r="418">
          <cell r="B418" t="str">
            <v>RSpilV6</v>
          </cell>
          <cell r="C418" t="str">
            <v>Měsíc</v>
          </cell>
          <cell r="D418" t="str">
            <v>Druh piva</v>
          </cell>
          <cell r="E418" t="str">
            <v>Příjem</v>
          </cell>
          <cell r="F418" t="str">
            <v>Výdej</v>
          </cell>
          <cell r="G418" t="str">
            <v>Řezá-no z</v>
          </cell>
        </row>
        <row r="419">
          <cell r="C419" t="str">
            <v>&gt;=0</v>
          </cell>
          <cell r="D419" t="str">
            <v>&lt;&gt;0</v>
          </cell>
          <cell r="F419" t="str">
            <v>=2</v>
          </cell>
          <cell r="G419" t="str">
            <v>9</v>
          </cell>
        </row>
        <row r="420">
          <cell r="B420" t="str">
            <v>RSpilV7</v>
          </cell>
          <cell r="C420" t="str">
            <v>Měsíc</v>
          </cell>
          <cell r="D420" t="str">
            <v>Druh piva</v>
          </cell>
          <cell r="E420" t="str">
            <v>Příjem</v>
          </cell>
          <cell r="F420" t="str">
            <v>Výdej</v>
          </cell>
          <cell r="G420" t="str">
            <v>Řezá-no z</v>
          </cell>
        </row>
        <row r="421">
          <cell r="C421" t="str">
            <v>&gt;=0</v>
          </cell>
          <cell r="D421" t="str">
            <v>&lt;&gt;0</v>
          </cell>
          <cell r="F421" t="str">
            <v>=2</v>
          </cell>
          <cell r="G421" t="str">
            <v xml:space="preserve"> </v>
          </cell>
        </row>
        <row r="422">
          <cell r="B422" t="str">
            <v>RCktP1</v>
          </cell>
          <cell r="C422" t="str">
            <v>Měsíc</v>
          </cell>
          <cell r="D422" t="str">
            <v>Druh piva</v>
          </cell>
          <cell r="E422" t="str">
            <v>Příjem</v>
          </cell>
          <cell r="F422" t="str">
            <v>Výdej</v>
          </cell>
          <cell r="G422" t="str">
            <v>Řezá-no z</v>
          </cell>
        </row>
        <row r="423">
          <cell r="C423" t="str">
            <v>&gt;=0</v>
          </cell>
          <cell r="D423" t="str">
            <v>B</v>
          </cell>
          <cell r="E423" t="str">
            <v>=3</v>
          </cell>
          <cell r="F423" t="str">
            <v>&lt;8</v>
          </cell>
          <cell r="G423" t="str">
            <v>&lt;&gt;0</v>
          </cell>
        </row>
        <row r="424">
          <cell r="B424" t="str">
            <v>RCktP2</v>
          </cell>
          <cell r="C424" t="str">
            <v>Měsíc</v>
          </cell>
          <cell r="D424" t="str">
            <v>Druh piva</v>
          </cell>
          <cell r="E424" t="str">
            <v>Příjem</v>
          </cell>
          <cell r="F424" t="str">
            <v>Výdej</v>
          </cell>
          <cell r="G424" t="str">
            <v>Řezá-no z</v>
          </cell>
        </row>
        <row r="425">
          <cell r="C425" t="str">
            <v>&gt;=0</v>
          </cell>
          <cell r="D425" t="str">
            <v>10</v>
          </cell>
          <cell r="E425" t="str">
            <v>=3</v>
          </cell>
          <cell r="F425" t="str">
            <v>&lt;8</v>
          </cell>
          <cell r="G425" t="str">
            <v>&lt;&gt;0</v>
          </cell>
        </row>
        <row r="426">
          <cell r="B426" t="str">
            <v>RCktP3</v>
          </cell>
          <cell r="C426" t="str">
            <v>Měsíc</v>
          </cell>
          <cell r="D426" t="str">
            <v>Druh piva</v>
          </cell>
          <cell r="E426" t="str">
            <v>Příjem</v>
          </cell>
          <cell r="F426" t="str">
            <v>Výdej</v>
          </cell>
          <cell r="G426" t="str">
            <v>Řezá-no z</v>
          </cell>
        </row>
        <row r="427">
          <cell r="C427" t="str">
            <v>&gt;=0</v>
          </cell>
          <cell r="D427" t="str">
            <v>11</v>
          </cell>
          <cell r="E427" t="str">
            <v>=3</v>
          </cell>
          <cell r="F427" t="str">
            <v>&lt;8</v>
          </cell>
          <cell r="G427" t="str">
            <v>&lt;&gt;0</v>
          </cell>
        </row>
        <row r="428">
          <cell r="B428" t="str">
            <v>RCktP4</v>
          </cell>
          <cell r="C428" t="str">
            <v>Měsíc</v>
          </cell>
          <cell r="D428" t="str">
            <v>Druh piva</v>
          </cell>
          <cell r="E428" t="str">
            <v>Příjem</v>
          </cell>
          <cell r="F428" t="str">
            <v>Výdej</v>
          </cell>
          <cell r="G428" t="str">
            <v>Řezá-no z</v>
          </cell>
        </row>
        <row r="429">
          <cell r="C429" t="str">
            <v>&gt;=0</v>
          </cell>
          <cell r="D429" t="str">
            <v>12</v>
          </cell>
          <cell r="E429" t="str">
            <v>=3</v>
          </cell>
          <cell r="F429" t="str">
            <v>&lt;8</v>
          </cell>
          <cell r="G429" t="str">
            <v>&lt;&gt;0</v>
          </cell>
        </row>
        <row r="430">
          <cell r="B430" t="str">
            <v>RCktP5</v>
          </cell>
          <cell r="C430" t="str">
            <v>Měsíc</v>
          </cell>
          <cell r="D430" t="str">
            <v>Druh piva</v>
          </cell>
          <cell r="E430" t="str">
            <v>Příjem</v>
          </cell>
          <cell r="F430" t="str">
            <v>Výdej</v>
          </cell>
          <cell r="G430" t="str">
            <v>Řezá-no z</v>
          </cell>
        </row>
        <row r="431">
          <cell r="C431" t="str">
            <v>&gt;=0</v>
          </cell>
          <cell r="D431" t="str">
            <v>12H</v>
          </cell>
          <cell r="E431" t="str">
            <v>=3</v>
          </cell>
          <cell r="F431" t="str">
            <v>&lt;8</v>
          </cell>
          <cell r="G431" t="str">
            <v>&lt;&gt;0</v>
          </cell>
        </row>
        <row r="432">
          <cell r="B432" t="str">
            <v>RCktP6</v>
          </cell>
          <cell r="C432" t="str">
            <v>Měsíc</v>
          </cell>
          <cell r="D432" t="str">
            <v>Druh piva</v>
          </cell>
          <cell r="E432" t="str">
            <v>Příjem</v>
          </cell>
          <cell r="F432" t="str">
            <v>Výdej</v>
          </cell>
          <cell r="G432" t="str">
            <v>Řezá-no z</v>
          </cell>
        </row>
        <row r="433">
          <cell r="C433" t="str">
            <v>&gt;=0</v>
          </cell>
          <cell r="D433" t="str">
            <v>9</v>
          </cell>
          <cell r="E433" t="str">
            <v>=3</v>
          </cell>
          <cell r="F433" t="str">
            <v>&lt;8</v>
          </cell>
          <cell r="G433" t="str">
            <v>&lt;&gt;0</v>
          </cell>
        </row>
        <row r="434">
          <cell r="B434" t="str">
            <v>RCktP7</v>
          </cell>
          <cell r="C434" t="str">
            <v>Měsíc</v>
          </cell>
          <cell r="D434" t="str">
            <v>Druh piva</v>
          </cell>
          <cell r="E434" t="str">
            <v>Příjem</v>
          </cell>
          <cell r="F434" t="str">
            <v>Výdej</v>
          </cell>
          <cell r="G434" t="str">
            <v>Řezá-no z</v>
          </cell>
        </row>
        <row r="435">
          <cell r="C435" t="str">
            <v>&gt;=0</v>
          </cell>
          <cell r="D435" t="str">
            <v xml:space="preserve"> </v>
          </cell>
          <cell r="E435" t="str">
            <v>=3</v>
          </cell>
          <cell r="F435" t="str">
            <v>&lt;8</v>
          </cell>
          <cell r="G435" t="str">
            <v>&lt;&gt;0</v>
          </cell>
        </row>
        <row r="436">
          <cell r="B436" t="str">
            <v>RCktV1</v>
          </cell>
          <cell r="C436" t="str">
            <v>Měsíc</v>
          </cell>
          <cell r="D436" t="str">
            <v>Druh piva</v>
          </cell>
          <cell r="E436" t="str">
            <v>Příjem</v>
          </cell>
          <cell r="F436" t="str">
            <v>Výdej</v>
          </cell>
          <cell r="G436" t="str">
            <v>Řezá-no z</v>
          </cell>
        </row>
        <row r="437">
          <cell r="C437" t="str">
            <v>&gt;=0</v>
          </cell>
          <cell r="D437" t="str">
            <v>&lt;&gt;0</v>
          </cell>
          <cell r="F437" t="str">
            <v>=3</v>
          </cell>
          <cell r="G437" t="str">
            <v>B</v>
          </cell>
        </row>
        <row r="438">
          <cell r="B438" t="str">
            <v>RCktV2</v>
          </cell>
          <cell r="C438" t="str">
            <v>Měsíc</v>
          </cell>
          <cell r="D438" t="str">
            <v>Druh piva</v>
          </cell>
          <cell r="E438" t="str">
            <v>Příjem</v>
          </cell>
          <cell r="F438" t="str">
            <v>Výdej</v>
          </cell>
          <cell r="G438" t="str">
            <v>Řezá-no z</v>
          </cell>
        </row>
        <row r="439">
          <cell r="C439" t="str">
            <v>&gt;=0</v>
          </cell>
          <cell r="D439" t="str">
            <v>&lt;&gt;0</v>
          </cell>
          <cell r="F439" t="str">
            <v>=3</v>
          </cell>
          <cell r="G439" t="str">
            <v>10</v>
          </cell>
        </row>
        <row r="440">
          <cell r="B440" t="str">
            <v>RCktV3</v>
          </cell>
          <cell r="C440" t="str">
            <v>Měsíc</v>
          </cell>
          <cell r="D440" t="str">
            <v>Druh piva</v>
          </cell>
          <cell r="E440" t="str">
            <v>Příjem</v>
          </cell>
          <cell r="F440" t="str">
            <v>Výdej</v>
          </cell>
          <cell r="G440" t="str">
            <v>Řezá-no z</v>
          </cell>
        </row>
        <row r="441">
          <cell r="C441" t="str">
            <v>&gt;=0</v>
          </cell>
          <cell r="D441" t="str">
            <v>&lt;&gt;0</v>
          </cell>
          <cell r="F441" t="str">
            <v>=3</v>
          </cell>
          <cell r="G441" t="str">
            <v>11</v>
          </cell>
        </row>
        <row r="442">
          <cell r="B442" t="str">
            <v>RCktV4</v>
          </cell>
          <cell r="C442" t="str">
            <v>Měsíc</v>
          </cell>
          <cell r="D442" t="str">
            <v>Druh piva</v>
          </cell>
          <cell r="E442" t="str">
            <v>Příjem</v>
          </cell>
          <cell r="F442" t="str">
            <v>Výdej</v>
          </cell>
          <cell r="G442" t="str">
            <v>Řezá-no z</v>
          </cell>
        </row>
        <row r="443">
          <cell r="C443" t="str">
            <v>&gt;=0</v>
          </cell>
          <cell r="D443" t="str">
            <v>&lt;&gt;0</v>
          </cell>
          <cell r="F443" t="str">
            <v>=3</v>
          </cell>
          <cell r="G443" t="str">
            <v>12</v>
          </cell>
        </row>
        <row r="444">
          <cell r="B444" t="str">
            <v>RCktV5</v>
          </cell>
          <cell r="C444" t="str">
            <v>Měsíc</v>
          </cell>
          <cell r="D444" t="str">
            <v>Druh piva</v>
          </cell>
          <cell r="E444" t="str">
            <v>Příjem</v>
          </cell>
          <cell r="F444" t="str">
            <v>Výdej</v>
          </cell>
          <cell r="G444" t="str">
            <v>Řezá-no z</v>
          </cell>
        </row>
        <row r="445">
          <cell r="C445" t="str">
            <v>&gt;=0</v>
          </cell>
          <cell r="D445" t="str">
            <v>&lt;&gt;0</v>
          </cell>
          <cell r="F445" t="str">
            <v>=3</v>
          </cell>
          <cell r="G445" t="str">
            <v>12H</v>
          </cell>
        </row>
        <row r="446">
          <cell r="B446" t="str">
            <v>RCktV6</v>
          </cell>
          <cell r="C446" t="str">
            <v>Měsíc</v>
          </cell>
          <cell r="D446" t="str">
            <v>Druh piva</v>
          </cell>
          <cell r="E446" t="str">
            <v>Příjem</v>
          </cell>
          <cell r="F446" t="str">
            <v>Výdej</v>
          </cell>
          <cell r="G446" t="str">
            <v>Řezá-no z</v>
          </cell>
        </row>
        <row r="447">
          <cell r="C447" t="str">
            <v>&gt;=0</v>
          </cell>
          <cell r="D447" t="str">
            <v>&lt;&gt;0</v>
          </cell>
          <cell r="F447" t="str">
            <v>=3</v>
          </cell>
          <cell r="G447" t="str">
            <v>9</v>
          </cell>
        </row>
        <row r="448">
          <cell r="B448" t="str">
            <v>RCktV7</v>
          </cell>
          <cell r="C448" t="str">
            <v>Měsíc</v>
          </cell>
          <cell r="D448" t="str">
            <v>Druh piva</v>
          </cell>
          <cell r="E448" t="str">
            <v>Příjem</v>
          </cell>
          <cell r="F448" t="str">
            <v>Výdej</v>
          </cell>
          <cell r="G448" t="str">
            <v>Řezá-no z</v>
          </cell>
        </row>
        <row r="449">
          <cell r="C449" t="str">
            <v>&gt;=0</v>
          </cell>
          <cell r="D449" t="str">
            <v>&lt;&gt;0</v>
          </cell>
          <cell r="F449" t="str">
            <v>=3</v>
          </cell>
          <cell r="G449" t="str">
            <v xml:space="preserve"> </v>
          </cell>
        </row>
        <row r="450">
          <cell r="B450" t="str">
            <v>RCktIIP1</v>
          </cell>
          <cell r="C450" t="str">
            <v>Měsíc</v>
          </cell>
          <cell r="D450" t="str">
            <v>Druh piva</v>
          </cell>
          <cell r="E450" t="str">
            <v>Příjem</v>
          </cell>
          <cell r="F450" t="str">
            <v>Výdej</v>
          </cell>
          <cell r="G450" t="str">
            <v>Řezá-no z</v>
          </cell>
        </row>
        <row r="451">
          <cell r="C451" t="str">
            <v>&gt;=0</v>
          </cell>
          <cell r="D451" t="str">
            <v>B</v>
          </cell>
          <cell r="E451" t="str">
            <v>=4</v>
          </cell>
          <cell r="F451" t="str">
            <v>&lt;8</v>
          </cell>
          <cell r="G451" t="str">
            <v>&lt;&gt;0</v>
          </cell>
        </row>
        <row r="452">
          <cell r="B452" t="str">
            <v>RCktIIP2</v>
          </cell>
          <cell r="C452" t="str">
            <v>Měsíc</v>
          </cell>
          <cell r="D452" t="str">
            <v>Druh piva</v>
          </cell>
          <cell r="E452" t="str">
            <v>Příjem</v>
          </cell>
          <cell r="F452" t="str">
            <v>Výdej</v>
          </cell>
          <cell r="G452" t="str">
            <v>Řezá-no z</v>
          </cell>
        </row>
        <row r="453">
          <cell r="C453" t="str">
            <v>&gt;=0</v>
          </cell>
          <cell r="D453" t="str">
            <v>10</v>
          </cell>
          <cell r="E453" t="str">
            <v>=4</v>
          </cell>
          <cell r="F453" t="str">
            <v>&lt;8</v>
          </cell>
          <cell r="G453" t="str">
            <v>&lt;&gt;0</v>
          </cell>
        </row>
        <row r="454">
          <cell r="B454" t="str">
            <v>RCktIIP3</v>
          </cell>
          <cell r="C454" t="str">
            <v>Měsíc</v>
          </cell>
          <cell r="D454" t="str">
            <v>Druh piva</v>
          </cell>
          <cell r="E454" t="str">
            <v>Příjem</v>
          </cell>
          <cell r="F454" t="str">
            <v>Výdej</v>
          </cell>
          <cell r="G454" t="str">
            <v>Řezá-no z</v>
          </cell>
        </row>
        <row r="455">
          <cell r="C455" t="str">
            <v>&gt;=0</v>
          </cell>
          <cell r="D455" t="str">
            <v>11</v>
          </cell>
          <cell r="E455" t="str">
            <v>=4</v>
          </cell>
          <cell r="F455" t="str">
            <v>&lt;8</v>
          </cell>
          <cell r="G455" t="str">
            <v>&lt;&gt;0</v>
          </cell>
        </row>
        <row r="456">
          <cell r="B456" t="str">
            <v>RCktIIP4</v>
          </cell>
          <cell r="C456" t="str">
            <v>Měsíc</v>
          </cell>
          <cell r="D456" t="str">
            <v>Druh piva</v>
          </cell>
          <cell r="E456" t="str">
            <v>Příjem</v>
          </cell>
          <cell r="F456" t="str">
            <v>Výdej</v>
          </cell>
          <cell r="G456" t="str">
            <v>Řezá-no z</v>
          </cell>
        </row>
        <row r="457">
          <cell r="C457" t="str">
            <v>&gt;=0</v>
          </cell>
          <cell r="D457" t="str">
            <v>12</v>
          </cell>
          <cell r="E457" t="str">
            <v>=4</v>
          </cell>
          <cell r="F457" t="str">
            <v>&lt;8</v>
          </cell>
          <cell r="G457" t="str">
            <v>&lt;&gt;0</v>
          </cell>
        </row>
        <row r="458">
          <cell r="B458" t="str">
            <v>RCktIIP5</v>
          </cell>
          <cell r="C458" t="str">
            <v>Měsíc</v>
          </cell>
          <cell r="D458" t="str">
            <v>Druh piva</v>
          </cell>
          <cell r="E458" t="str">
            <v>Příjem</v>
          </cell>
          <cell r="F458" t="str">
            <v>Výdej</v>
          </cell>
          <cell r="G458" t="str">
            <v>Řezá-no z</v>
          </cell>
        </row>
        <row r="459">
          <cell r="C459" t="str">
            <v>&gt;=0</v>
          </cell>
          <cell r="D459" t="str">
            <v>12H</v>
          </cell>
          <cell r="E459" t="str">
            <v>=4</v>
          </cell>
          <cell r="F459" t="str">
            <v>&lt;8</v>
          </cell>
          <cell r="G459" t="str">
            <v>&lt;&gt;0</v>
          </cell>
        </row>
        <row r="460">
          <cell r="B460" t="str">
            <v>RCktIIP6</v>
          </cell>
          <cell r="C460" t="str">
            <v>Měsíc</v>
          </cell>
          <cell r="D460" t="str">
            <v>Druh piva</v>
          </cell>
          <cell r="E460" t="str">
            <v>Příjem</v>
          </cell>
          <cell r="F460" t="str">
            <v>Výdej</v>
          </cell>
          <cell r="G460" t="str">
            <v>Řezá-no z</v>
          </cell>
        </row>
        <row r="461">
          <cell r="C461" t="str">
            <v>&gt;=0</v>
          </cell>
          <cell r="D461" t="str">
            <v>9</v>
          </cell>
          <cell r="E461" t="str">
            <v>=4</v>
          </cell>
          <cell r="F461" t="str">
            <v>&lt;8</v>
          </cell>
          <cell r="G461" t="str">
            <v>&lt;&gt;0</v>
          </cell>
        </row>
        <row r="462">
          <cell r="B462" t="str">
            <v>RCktIIP7</v>
          </cell>
          <cell r="C462" t="str">
            <v>Měsíc</v>
          </cell>
          <cell r="D462" t="str">
            <v>Druh piva</v>
          </cell>
          <cell r="E462" t="str">
            <v>Příjem</v>
          </cell>
          <cell r="F462" t="str">
            <v>Výdej</v>
          </cell>
          <cell r="G462" t="str">
            <v>Řezá-no z</v>
          </cell>
        </row>
        <row r="463">
          <cell r="C463" t="str">
            <v>&gt;=0</v>
          </cell>
          <cell r="D463" t="str">
            <v xml:space="preserve"> </v>
          </cell>
          <cell r="E463" t="str">
            <v>=4</v>
          </cell>
          <cell r="F463" t="str">
            <v>&lt;8</v>
          </cell>
          <cell r="G463" t="str">
            <v>&lt;&gt;0</v>
          </cell>
        </row>
        <row r="464">
          <cell r="B464" t="str">
            <v>RCktIIV1</v>
          </cell>
          <cell r="C464" t="str">
            <v>Měsíc</v>
          </cell>
          <cell r="D464" t="str">
            <v>Druh piva</v>
          </cell>
          <cell r="E464" t="str">
            <v>Příjem</v>
          </cell>
          <cell r="F464" t="str">
            <v>Výdej</v>
          </cell>
          <cell r="G464" t="str">
            <v>Řezá-no z</v>
          </cell>
        </row>
        <row r="465">
          <cell r="C465" t="str">
            <v>&gt;=0</v>
          </cell>
          <cell r="D465" t="str">
            <v>&lt;&gt;0</v>
          </cell>
          <cell r="F465" t="str">
            <v>=4</v>
          </cell>
          <cell r="G465" t="str">
            <v>B</v>
          </cell>
        </row>
        <row r="466">
          <cell r="B466" t="str">
            <v>RCktIIV2</v>
          </cell>
          <cell r="C466" t="str">
            <v>Měsíc</v>
          </cell>
          <cell r="D466" t="str">
            <v>Druh piva</v>
          </cell>
          <cell r="E466" t="str">
            <v>Příjem</v>
          </cell>
          <cell r="F466" t="str">
            <v>Výdej</v>
          </cell>
          <cell r="G466" t="str">
            <v>Řezá-no z</v>
          </cell>
        </row>
        <row r="467">
          <cell r="C467" t="str">
            <v>&gt;=0</v>
          </cell>
          <cell r="D467" t="str">
            <v>&lt;&gt;0</v>
          </cell>
          <cell r="F467" t="str">
            <v>=4</v>
          </cell>
          <cell r="G467" t="str">
            <v>10</v>
          </cell>
        </row>
        <row r="468">
          <cell r="B468" t="str">
            <v>RCktIIV3</v>
          </cell>
          <cell r="C468" t="str">
            <v>Měsíc</v>
          </cell>
          <cell r="D468" t="str">
            <v>Druh piva</v>
          </cell>
          <cell r="E468" t="str">
            <v>Příjem</v>
          </cell>
          <cell r="F468" t="str">
            <v>Výdej</v>
          </cell>
          <cell r="G468" t="str">
            <v>Řezá-no z</v>
          </cell>
        </row>
        <row r="469">
          <cell r="C469" t="str">
            <v>&gt;=0</v>
          </cell>
          <cell r="D469" t="str">
            <v>&lt;&gt;0</v>
          </cell>
          <cell r="F469" t="str">
            <v>=4</v>
          </cell>
          <cell r="G469" t="str">
            <v>11</v>
          </cell>
        </row>
        <row r="470">
          <cell r="B470" t="str">
            <v>RCktIIV4</v>
          </cell>
          <cell r="C470" t="str">
            <v>Měsíc</v>
          </cell>
          <cell r="D470" t="str">
            <v>Druh piva</v>
          </cell>
          <cell r="E470" t="str">
            <v>Příjem</v>
          </cell>
          <cell r="F470" t="str">
            <v>Výdej</v>
          </cell>
          <cell r="G470" t="str">
            <v>Řezá-no z</v>
          </cell>
        </row>
        <row r="471">
          <cell r="C471" t="str">
            <v>&gt;=0</v>
          </cell>
          <cell r="D471" t="str">
            <v>&lt;&gt;0</v>
          </cell>
          <cell r="F471" t="str">
            <v>=4</v>
          </cell>
          <cell r="G471" t="str">
            <v>12</v>
          </cell>
        </row>
        <row r="472">
          <cell r="B472" t="str">
            <v>RCktIIV5</v>
          </cell>
          <cell r="C472" t="str">
            <v>Měsíc</v>
          </cell>
          <cell r="D472" t="str">
            <v>Druh piva</v>
          </cell>
          <cell r="E472" t="str">
            <v>Příjem</v>
          </cell>
          <cell r="F472" t="str">
            <v>Výdej</v>
          </cell>
          <cell r="G472" t="str">
            <v>Řezá-no z</v>
          </cell>
        </row>
        <row r="473">
          <cell r="C473" t="str">
            <v>&gt;=0</v>
          </cell>
          <cell r="D473" t="str">
            <v>&lt;&gt;0</v>
          </cell>
          <cell r="F473" t="str">
            <v>=4</v>
          </cell>
          <cell r="G473" t="str">
            <v>12H</v>
          </cell>
        </row>
        <row r="474">
          <cell r="B474" t="str">
            <v>RCktIIV6</v>
          </cell>
          <cell r="C474" t="str">
            <v>Měsíc</v>
          </cell>
          <cell r="D474" t="str">
            <v>Druh piva</v>
          </cell>
          <cell r="E474" t="str">
            <v>Příjem</v>
          </cell>
          <cell r="F474" t="str">
            <v>Výdej</v>
          </cell>
          <cell r="G474" t="str">
            <v>Řezá-no z</v>
          </cell>
        </row>
        <row r="475">
          <cell r="C475" t="str">
            <v>&gt;=0</v>
          </cell>
          <cell r="D475" t="str">
            <v>&lt;&gt;0</v>
          </cell>
          <cell r="F475" t="str">
            <v>=4</v>
          </cell>
          <cell r="G475" t="str">
            <v>9</v>
          </cell>
        </row>
        <row r="476">
          <cell r="B476" t="str">
            <v>RCktIIV7</v>
          </cell>
          <cell r="C476" t="str">
            <v>Měsíc</v>
          </cell>
          <cell r="D476" t="str">
            <v>Druh piva</v>
          </cell>
          <cell r="E476" t="str">
            <v>Příjem</v>
          </cell>
          <cell r="F476" t="str">
            <v>Výdej</v>
          </cell>
          <cell r="G476" t="str">
            <v>Řezá-no z</v>
          </cell>
        </row>
        <row r="477">
          <cell r="C477" t="str">
            <v>&gt;=0</v>
          </cell>
          <cell r="D477" t="str">
            <v>&lt;&gt;0</v>
          </cell>
          <cell r="F477" t="str">
            <v>=4</v>
          </cell>
          <cell r="G477" t="str">
            <v xml:space="preserve"> </v>
          </cell>
        </row>
        <row r="478">
          <cell r="B478" t="str">
            <v>RLtP1</v>
          </cell>
          <cell r="C478" t="str">
            <v>Měsíc</v>
          </cell>
          <cell r="D478" t="str">
            <v>Druh piva</v>
          </cell>
          <cell r="E478" t="str">
            <v>Příjem</v>
          </cell>
          <cell r="F478" t="str">
            <v>Výdej</v>
          </cell>
          <cell r="G478" t="str">
            <v>Řezá-no z</v>
          </cell>
        </row>
        <row r="479">
          <cell r="C479" t="str">
            <v>&gt;=0</v>
          </cell>
          <cell r="D479" t="str">
            <v>B</v>
          </cell>
          <cell r="E479" t="str">
            <v>=5</v>
          </cell>
          <cell r="F479" t="str">
            <v>&lt;8</v>
          </cell>
          <cell r="G479" t="str">
            <v>&lt;&gt;0</v>
          </cell>
        </row>
        <row r="480">
          <cell r="B480" t="str">
            <v>RLtP2</v>
          </cell>
          <cell r="C480" t="str">
            <v>Měsíc</v>
          </cell>
          <cell r="D480" t="str">
            <v>Druh piva</v>
          </cell>
          <cell r="E480" t="str">
            <v>Příjem</v>
          </cell>
          <cell r="F480" t="str">
            <v>Výdej</v>
          </cell>
          <cell r="G480" t="str">
            <v>Řezá-no z</v>
          </cell>
        </row>
        <row r="481">
          <cell r="C481" t="str">
            <v>&gt;=0</v>
          </cell>
          <cell r="D481" t="str">
            <v>10</v>
          </cell>
          <cell r="E481" t="str">
            <v>=5</v>
          </cell>
          <cell r="F481" t="str">
            <v>&lt;8</v>
          </cell>
          <cell r="G481" t="str">
            <v>&lt;&gt;0</v>
          </cell>
        </row>
        <row r="482">
          <cell r="B482" t="str">
            <v>RLtP3</v>
          </cell>
          <cell r="C482" t="str">
            <v>Měsíc</v>
          </cell>
          <cell r="D482" t="str">
            <v>Druh piva</v>
          </cell>
          <cell r="E482" t="str">
            <v>Příjem</v>
          </cell>
          <cell r="F482" t="str">
            <v>Výdej</v>
          </cell>
          <cell r="G482" t="str">
            <v>Řezá-no z</v>
          </cell>
        </row>
        <row r="483">
          <cell r="C483" t="str">
            <v>&gt;=0</v>
          </cell>
          <cell r="D483" t="str">
            <v>11</v>
          </cell>
          <cell r="E483" t="str">
            <v>=5</v>
          </cell>
          <cell r="F483" t="str">
            <v>&lt;8</v>
          </cell>
          <cell r="G483" t="str">
            <v>&lt;&gt;0</v>
          </cell>
        </row>
        <row r="484">
          <cell r="B484" t="str">
            <v>RLtP4</v>
          </cell>
          <cell r="C484" t="str">
            <v>Měsíc</v>
          </cell>
          <cell r="D484" t="str">
            <v>Druh piva</v>
          </cell>
          <cell r="E484" t="str">
            <v>Příjem</v>
          </cell>
          <cell r="F484" t="str">
            <v>Výdej</v>
          </cell>
          <cell r="G484" t="str">
            <v>Řezá-no z</v>
          </cell>
        </row>
        <row r="485">
          <cell r="C485" t="str">
            <v>&gt;=0</v>
          </cell>
          <cell r="D485" t="str">
            <v>12</v>
          </cell>
          <cell r="E485" t="str">
            <v>=5</v>
          </cell>
          <cell r="F485" t="str">
            <v>&lt;8</v>
          </cell>
          <cell r="G485" t="str">
            <v>&lt;&gt;0</v>
          </cell>
        </row>
        <row r="486">
          <cell r="B486" t="str">
            <v>RLtP5</v>
          </cell>
          <cell r="C486" t="str">
            <v>Měsíc</v>
          </cell>
          <cell r="D486" t="str">
            <v>Druh piva</v>
          </cell>
          <cell r="E486" t="str">
            <v>Příjem</v>
          </cell>
          <cell r="F486" t="str">
            <v>Výdej</v>
          </cell>
          <cell r="G486" t="str">
            <v>Řezá-no z</v>
          </cell>
        </row>
        <row r="487">
          <cell r="C487" t="str">
            <v>&gt;=0</v>
          </cell>
          <cell r="D487" t="str">
            <v>12H</v>
          </cell>
          <cell r="E487" t="str">
            <v>=5</v>
          </cell>
          <cell r="F487" t="str">
            <v>&lt;8</v>
          </cell>
          <cell r="G487" t="str">
            <v>&lt;&gt;0</v>
          </cell>
        </row>
        <row r="488">
          <cell r="B488" t="str">
            <v>RLtP6</v>
          </cell>
          <cell r="C488" t="str">
            <v>Měsíc</v>
          </cell>
          <cell r="D488" t="str">
            <v>Druh piva</v>
          </cell>
          <cell r="E488" t="str">
            <v>Příjem</v>
          </cell>
          <cell r="F488" t="str">
            <v>Výdej</v>
          </cell>
          <cell r="G488" t="str">
            <v>Řezá-no z</v>
          </cell>
        </row>
        <row r="489">
          <cell r="C489" t="str">
            <v>&gt;=0</v>
          </cell>
          <cell r="D489" t="str">
            <v>9</v>
          </cell>
          <cell r="E489" t="str">
            <v>=5</v>
          </cell>
          <cell r="F489" t="str">
            <v>&lt;8</v>
          </cell>
          <cell r="G489" t="str">
            <v>&lt;&gt;0</v>
          </cell>
        </row>
        <row r="490">
          <cell r="B490" t="str">
            <v>RLtP7</v>
          </cell>
          <cell r="C490" t="str">
            <v>Měsíc</v>
          </cell>
          <cell r="D490" t="str">
            <v>Druh piva</v>
          </cell>
          <cell r="E490" t="str">
            <v>Příjem</v>
          </cell>
          <cell r="F490" t="str">
            <v>Výdej</v>
          </cell>
          <cell r="G490" t="str">
            <v>Řezá-no z</v>
          </cell>
        </row>
        <row r="491">
          <cell r="C491" t="str">
            <v>&gt;=0</v>
          </cell>
          <cell r="D491" t="str">
            <v xml:space="preserve"> </v>
          </cell>
          <cell r="E491" t="str">
            <v>=5</v>
          </cell>
          <cell r="F491" t="str">
            <v>&lt;8</v>
          </cell>
          <cell r="G491" t="str">
            <v>&lt;&gt;0</v>
          </cell>
        </row>
        <row r="492">
          <cell r="B492" t="str">
            <v>RLtV1</v>
          </cell>
          <cell r="C492" t="str">
            <v>Měsíc</v>
          </cell>
          <cell r="D492" t="str">
            <v>Druh piva</v>
          </cell>
          <cell r="E492" t="str">
            <v>Příjem</v>
          </cell>
          <cell r="F492" t="str">
            <v>Výdej</v>
          </cell>
          <cell r="G492" t="str">
            <v>Řezá-no z</v>
          </cell>
        </row>
        <row r="493">
          <cell r="C493" t="str">
            <v>&gt;=0</v>
          </cell>
          <cell r="D493" t="str">
            <v>&lt;&gt;0</v>
          </cell>
          <cell r="F493" t="str">
            <v>=5</v>
          </cell>
          <cell r="G493" t="str">
            <v>B</v>
          </cell>
        </row>
        <row r="494">
          <cell r="B494" t="str">
            <v>RLtV2</v>
          </cell>
          <cell r="C494" t="str">
            <v>Měsíc</v>
          </cell>
          <cell r="D494" t="str">
            <v>Druh piva</v>
          </cell>
          <cell r="E494" t="str">
            <v>Příjem</v>
          </cell>
          <cell r="F494" t="str">
            <v>Výdej</v>
          </cell>
          <cell r="G494" t="str">
            <v>Řezá-no z</v>
          </cell>
        </row>
        <row r="495">
          <cell r="C495" t="str">
            <v>&gt;=0</v>
          </cell>
          <cell r="D495" t="str">
            <v>&lt;&gt;0</v>
          </cell>
          <cell r="F495" t="str">
            <v>=5</v>
          </cell>
          <cell r="G495" t="str">
            <v>10</v>
          </cell>
        </row>
        <row r="496">
          <cell r="B496" t="str">
            <v>RLtV3</v>
          </cell>
          <cell r="C496" t="str">
            <v>Měsíc</v>
          </cell>
          <cell r="D496" t="str">
            <v>Druh piva</v>
          </cell>
          <cell r="E496" t="str">
            <v>Příjem</v>
          </cell>
          <cell r="F496" t="str">
            <v>Výdej</v>
          </cell>
          <cell r="G496" t="str">
            <v>Řezá-no z</v>
          </cell>
        </row>
        <row r="497">
          <cell r="C497" t="str">
            <v>&gt;=0</v>
          </cell>
          <cell r="D497" t="str">
            <v>&lt;&gt;0</v>
          </cell>
          <cell r="F497" t="str">
            <v>=5</v>
          </cell>
          <cell r="G497" t="str">
            <v>11</v>
          </cell>
        </row>
        <row r="498">
          <cell r="B498" t="str">
            <v>RLtV4</v>
          </cell>
          <cell r="C498" t="str">
            <v>Měsíc</v>
          </cell>
          <cell r="D498" t="str">
            <v>Druh piva</v>
          </cell>
          <cell r="E498" t="str">
            <v>Příjem</v>
          </cell>
          <cell r="F498" t="str">
            <v>Výdej</v>
          </cell>
          <cell r="G498" t="str">
            <v>Řezá-no z</v>
          </cell>
        </row>
        <row r="499">
          <cell r="C499" t="str">
            <v>&gt;=0</v>
          </cell>
          <cell r="D499" t="str">
            <v>&lt;&gt;0</v>
          </cell>
          <cell r="F499" t="str">
            <v>=5</v>
          </cell>
          <cell r="G499" t="str">
            <v>12</v>
          </cell>
        </row>
        <row r="500">
          <cell r="B500" t="str">
            <v>RLtV5</v>
          </cell>
          <cell r="C500" t="str">
            <v>Měsíc</v>
          </cell>
          <cell r="D500" t="str">
            <v>Druh piva</v>
          </cell>
          <cell r="E500" t="str">
            <v>Příjem</v>
          </cell>
          <cell r="F500" t="str">
            <v>Výdej</v>
          </cell>
          <cell r="G500" t="str">
            <v>Řezá-no z</v>
          </cell>
        </row>
        <row r="501">
          <cell r="C501" t="str">
            <v>&gt;=0</v>
          </cell>
          <cell r="D501" t="str">
            <v>&lt;&gt;0</v>
          </cell>
          <cell r="F501" t="str">
            <v>=5</v>
          </cell>
          <cell r="G501" t="str">
            <v>12H</v>
          </cell>
        </row>
        <row r="502">
          <cell r="B502" t="str">
            <v>RLtV6</v>
          </cell>
          <cell r="C502" t="str">
            <v>Měsíc</v>
          </cell>
          <cell r="D502" t="str">
            <v>Druh piva</v>
          </cell>
          <cell r="E502" t="str">
            <v>Příjem</v>
          </cell>
          <cell r="F502" t="str">
            <v>Výdej</v>
          </cell>
          <cell r="G502" t="str">
            <v>Řezá-no z</v>
          </cell>
        </row>
        <row r="503">
          <cell r="C503" t="str">
            <v>&gt;=0</v>
          </cell>
          <cell r="D503" t="str">
            <v>&lt;&gt;0</v>
          </cell>
          <cell r="F503" t="str">
            <v>=5</v>
          </cell>
          <cell r="G503" t="str">
            <v>9</v>
          </cell>
        </row>
        <row r="504">
          <cell r="B504" t="str">
            <v>RLtV7</v>
          </cell>
          <cell r="C504" t="str">
            <v>Měsíc</v>
          </cell>
          <cell r="D504" t="str">
            <v>Druh piva</v>
          </cell>
          <cell r="E504" t="str">
            <v>Příjem</v>
          </cell>
          <cell r="F504" t="str">
            <v>Výdej</v>
          </cell>
          <cell r="G504" t="str">
            <v>Řezá-no z</v>
          </cell>
        </row>
        <row r="505">
          <cell r="C505" t="str">
            <v>&gt;=0</v>
          </cell>
          <cell r="D505" t="str">
            <v>&lt;&gt;0</v>
          </cell>
          <cell r="F505" t="str">
            <v>=5</v>
          </cell>
          <cell r="G505" t="str">
            <v xml:space="preserve"> </v>
          </cell>
        </row>
        <row r="506">
          <cell r="B506" t="str">
            <v>RPtP1</v>
          </cell>
          <cell r="C506" t="str">
            <v>Měsíc</v>
          </cell>
          <cell r="D506" t="str">
            <v>Druh piva</v>
          </cell>
          <cell r="E506" t="str">
            <v>Příjem</v>
          </cell>
          <cell r="F506" t="str">
            <v>Výdej</v>
          </cell>
          <cell r="G506" t="str">
            <v>Řezá-no z</v>
          </cell>
        </row>
        <row r="507">
          <cell r="C507" t="str">
            <v>&gt;=0</v>
          </cell>
          <cell r="D507" t="str">
            <v>B</v>
          </cell>
          <cell r="E507" t="str">
            <v>=6</v>
          </cell>
          <cell r="F507" t="str">
            <v>&lt;8</v>
          </cell>
          <cell r="G507" t="str">
            <v>&lt;&gt;0</v>
          </cell>
        </row>
        <row r="508">
          <cell r="B508" t="str">
            <v>RPtP2</v>
          </cell>
          <cell r="C508" t="str">
            <v>Měsíc</v>
          </cell>
          <cell r="D508" t="str">
            <v>Druh piva</v>
          </cell>
          <cell r="E508" t="str">
            <v>Příjem</v>
          </cell>
          <cell r="F508" t="str">
            <v>Výdej</v>
          </cell>
          <cell r="G508" t="str">
            <v>Řezá-no z</v>
          </cell>
        </row>
        <row r="509">
          <cell r="C509" t="str">
            <v>&gt;=0</v>
          </cell>
          <cell r="D509" t="str">
            <v>10</v>
          </cell>
          <cell r="E509" t="str">
            <v>=6</v>
          </cell>
          <cell r="F509" t="str">
            <v>&lt;8</v>
          </cell>
          <cell r="G509" t="str">
            <v>&lt;&gt;0</v>
          </cell>
        </row>
        <row r="510">
          <cell r="B510" t="str">
            <v>RPtP3</v>
          </cell>
          <cell r="C510" t="str">
            <v>Měsíc</v>
          </cell>
          <cell r="D510" t="str">
            <v>Druh piva</v>
          </cell>
          <cell r="E510" t="str">
            <v>Příjem</v>
          </cell>
          <cell r="F510" t="str">
            <v>Výdej</v>
          </cell>
          <cell r="G510" t="str">
            <v>Řezá-no z</v>
          </cell>
        </row>
        <row r="511">
          <cell r="C511" t="str">
            <v>&gt;=0</v>
          </cell>
          <cell r="D511" t="str">
            <v>11</v>
          </cell>
          <cell r="E511" t="str">
            <v>=6</v>
          </cell>
          <cell r="F511" t="str">
            <v>&lt;8</v>
          </cell>
          <cell r="G511" t="str">
            <v>&lt;&gt;0</v>
          </cell>
        </row>
        <row r="512">
          <cell r="B512" t="str">
            <v>RPtP4</v>
          </cell>
          <cell r="C512" t="str">
            <v>Měsíc</v>
          </cell>
          <cell r="D512" t="str">
            <v>Druh piva</v>
          </cell>
          <cell r="E512" t="str">
            <v>Příjem</v>
          </cell>
          <cell r="F512" t="str">
            <v>Výdej</v>
          </cell>
          <cell r="G512" t="str">
            <v>Řezá-no z</v>
          </cell>
        </row>
        <row r="513">
          <cell r="C513" t="str">
            <v>&gt;=0</v>
          </cell>
          <cell r="D513" t="str">
            <v>12</v>
          </cell>
          <cell r="E513" t="str">
            <v>=6</v>
          </cell>
          <cell r="F513" t="str">
            <v>&lt;8</v>
          </cell>
          <cell r="G513" t="str">
            <v>&lt;&gt;0</v>
          </cell>
        </row>
        <row r="514">
          <cell r="B514" t="str">
            <v>RPtP5</v>
          </cell>
          <cell r="C514" t="str">
            <v>Měsíc</v>
          </cell>
          <cell r="D514" t="str">
            <v>Druh piva</v>
          </cell>
          <cell r="E514" t="str">
            <v>Příjem</v>
          </cell>
          <cell r="F514" t="str">
            <v>Výdej</v>
          </cell>
          <cell r="G514" t="str">
            <v>Řezá-no z</v>
          </cell>
        </row>
        <row r="515">
          <cell r="C515" t="str">
            <v>&gt;=0</v>
          </cell>
          <cell r="D515" t="str">
            <v>12H</v>
          </cell>
          <cell r="E515" t="str">
            <v>=6</v>
          </cell>
          <cell r="F515" t="str">
            <v>&lt;8</v>
          </cell>
          <cell r="G515" t="str">
            <v>&lt;&gt;0</v>
          </cell>
        </row>
        <row r="516">
          <cell r="B516" t="str">
            <v>RPtP6</v>
          </cell>
          <cell r="C516" t="str">
            <v>Měsíc</v>
          </cell>
          <cell r="D516" t="str">
            <v>Druh piva</v>
          </cell>
          <cell r="E516" t="str">
            <v>Příjem</v>
          </cell>
          <cell r="F516" t="str">
            <v>Výdej</v>
          </cell>
          <cell r="G516" t="str">
            <v>Řezá-no z</v>
          </cell>
        </row>
        <row r="517">
          <cell r="C517" t="str">
            <v>&gt;=0</v>
          </cell>
          <cell r="D517" t="str">
            <v>9</v>
          </cell>
          <cell r="E517" t="str">
            <v>=6</v>
          </cell>
          <cell r="F517" t="str">
            <v>&lt;8</v>
          </cell>
          <cell r="G517" t="str">
            <v>&lt;&gt;0</v>
          </cell>
        </row>
        <row r="518">
          <cell r="B518" t="str">
            <v>RPtP7</v>
          </cell>
          <cell r="C518" t="str">
            <v>Měsíc</v>
          </cell>
          <cell r="D518" t="str">
            <v>Druh piva</v>
          </cell>
          <cell r="E518" t="str">
            <v>Příjem</v>
          </cell>
          <cell r="F518" t="str">
            <v>Výdej</v>
          </cell>
          <cell r="G518" t="str">
            <v>Řezá-no z</v>
          </cell>
        </row>
        <row r="519">
          <cell r="C519" t="str">
            <v>&gt;=0</v>
          </cell>
          <cell r="D519" t="str">
            <v xml:space="preserve"> </v>
          </cell>
          <cell r="E519" t="str">
            <v>=6</v>
          </cell>
          <cell r="F519" t="str">
            <v>&lt;8</v>
          </cell>
          <cell r="G519" t="str">
            <v>&lt;&gt;0</v>
          </cell>
        </row>
        <row r="520">
          <cell r="B520" t="str">
            <v>RPtV1</v>
          </cell>
          <cell r="C520" t="str">
            <v>Měsíc</v>
          </cell>
          <cell r="D520" t="str">
            <v>Druh piva</v>
          </cell>
          <cell r="E520" t="str">
            <v>Příjem</v>
          </cell>
          <cell r="F520" t="str">
            <v>Výdej</v>
          </cell>
          <cell r="G520" t="str">
            <v>Řezá-no z</v>
          </cell>
        </row>
        <row r="521">
          <cell r="C521" t="str">
            <v>&gt;=0</v>
          </cell>
          <cell r="D521" t="str">
            <v>&lt;&gt;0</v>
          </cell>
          <cell r="F521" t="str">
            <v>=6</v>
          </cell>
          <cell r="G521" t="str">
            <v>B</v>
          </cell>
        </row>
        <row r="522">
          <cell r="B522" t="str">
            <v>RPtV2</v>
          </cell>
          <cell r="C522" t="str">
            <v>Měsíc</v>
          </cell>
          <cell r="D522" t="str">
            <v>Druh piva</v>
          </cell>
          <cell r="E522" t="str">
            <v>Příjem</v>
          </cell>
          <cell r="F522" t="str">
            <v>Výdej</v>
          </cell>
          <cell r="G522" t="str">
            <v>Řezá-no z</v>
          </cell>
        </row>
        <row r="523">
          <cell r="C523" t="str">
            <v>&gt;=0</v>
          </cell>
          <cell r="D523" t="str">
            <v>&lt;&gt;0</v>
          </cell>
          <cell r="F523" t="str">
            <v>=6</v>
          </cell>
          <cell r="G523" t="str">
            <v>10</v>
          </cell>
        </row>
        <row r="524">
          <cell r="B524" t="str">
            <v>RPtV3</v>
          </cell>
          <cell r="C524" t="str">
            <v>Měsíc</v>
          </cell>
          <cell r="D524" t="str">
            <v>Druh piva</v>
          </cell>
          <cell r="E524" t="str">
            <v>Příjem</v>
          </cell>
          <cell r="F524" t="str">
            <v>Výdej</v>
          </cell>
          <cell r="G524" t="str">
            <v>Řezá-no z</v>
          </cell>
        </row>
        <row r="525">
          <cell r="C525" t="str">
            <v>&gt;=0</v>
          </cell>
          <cell r="D525" t="str">
            <v>&lt;&gt;0</v>
          </cell>
          <cell r="F525" t="str">
            <v>=6</v>
          </cell>
          <cell r="G525" t="str">
            <v>11</v>
          </cell>
        </row>
        <row r="526">
          <cell r="B526" t="str">
            <v>RPtV4</v>
          </cell>
          <cell r="C526" t="str">
            <v>Měsíc</v>
          </cell>
          <cell r="D526" t="str">
            <v>Druh piva</v>
          </cell>
          <cell r="E526" t="str">
            <v>Příjem</v>
          </cell>
          <cell r="F526" t="str">
            <v>Výdej</v>
          </cell>
          <cell r="G526" t="str">
            <v>Řezá-no z</v>
          </cell>
        </row>
        <row r="527">
          <cell r="C527" t="str">
            <v>&gt;=0</v>
          </cell>
          <cell r="D527" t="str">
            <v>&lt;&gt;0</v>
          </cell>
          <cell r="F527" t="str">
            <v>=6</v>
          </cell>
          <cell r="G527" t="str">
            <v>12</v>
          </cell>
        </row>
        <row r="528">
          <cell r="B528" t="str">
            <v>RPtV5</v>
          </cell>
          <cell r="C528" t="str">
            <v>Měsíc</v>
          </cell>
          <cell r="D528" t="str">
            <v>Druh piva</v>
          </cell>
          <cell r="E528" t="str">
            <v>Příjem</v>
          </cell>
          <cell r="F528" t="str">
            <v>Výdej</v>
          </cell>
          <cell r="G528" t="str">
            <v>Řezá-no z</v>
          </cell>
        </row>
        <row r="529">
          <cell r="C529" t="str">
            <v>&gt;=0</v>
          </cell>
          <cell r="D529" t="str">
            <v>&lt;&gt;0</v>
          </cell>
          <cell r="F529" t="str">
            <v>=6</v>
          </cell>
          <cell r="G529" t="str">
            <v>12H</v>
          </cell>
        </row>
        <row r="530">
          <cell r="B530" t="str">
            <v>RPtV6</v>
          </cell>
          <cell r="C530" t="str">
            <v>Měsíc</v>
          </cell>
          <cell r="D530" t="str">
            <v>Druh piva</v>
          </cell>
          <cell r="E530" t="str">
            <v>Příjem</v>
          </cell>
          <cell r="F530" t="str">
            <v>Výdej</v>
          </cell>
          <cell r="G530" t="str">
            <v>Řezá-no z</v>
          </cell>
        </row>
        <row r="531">
          <cell r="C531" t="str">
            <v>&gt;=0</v>
          </cell>
          <cell r="D531" t="str">
            <v>&lt;&gt;0</v>
          </cell>
          <cell r="F531" t="str">
            <v>=6</v>
          </cell>
          <cell r="G531" t="str">
            <v>9</v>
          </cell>
        </row>
        <row r="532">
          <cell r="B532" t="str">
            <v>RPtV7</v>
          </cell>
          <cell r="C532" t="str">
            <v>Měsíc</v>
          </cell>
          <cell r="D532" t="str">
            <v>Druh piva</v>
          </cell>
          <cell r="E532" t="str">
            <v>Příjem</v>
          </cell>
          <cell r="F532" t="str">
            <v>Výdej</v>
          </cell>
          <cell r="G532" t="str">
            <v>Řezá-no z</v>
          </cell>
        </row>
        <row r="533">
          <cell r="C533" t="str">
            <v>&gt;=0</v>
          </cell>
          <cell r="D533" t="str">
            <v>&lt;&gt;0</v>
          </cell>
          <cell r="F533" t="str">
            <v>=6</v>
          </cell>
          <cell r="G533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599"/>
      <sheetName val="EX_SUMA"/>
      <sheetName val="Vstup"/>
      <sheetName val="Dialog1"/>
      <sheetName val="Modul1"/>
      <sheetName val="Dialog2"/>
      <sheetName val="nastav měsíc"/>
      <sheetName val="nastav jazyk"/>
      <sheetName val="a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vaha"/>
      <sheetName val="Výsledovka"/>
      <sheetName val="Doplnění"/>
      <sheetName val="Fin analýza"/>
      <sheetName val="Pyramida"/>
      <sheetName val="Du Pont"/>
      <sheetName val="Akcie"/>
      <sheetName val="List1"/>
      <sheetName val="List2"/>
    </sheetNames>
    <sheetDataSet>
      <sheetData sheetId="0">
        <row r="5">
          <cell r="K5">
            <v>39285</v>
          </cell>
        </row>
        <row r="16">
          <cell r="K16">
            <v>2018</v>
          </cell>
        </row>
        <row r="32">
          <cell r="K32">
            <v>31142</v>
          </cell>
        </row>
        <row r="33">
          <cell r="K33">
            <v>2691</v>
          </cell>
        </row>
        <row r="40">
          <cell r="K40">
            <v>5345</v>
          </cell>
        </row>
        <row r="46">
          <cell r="K46">
            <v>26973</v>
          </cell>
        </row>
        <row r="55">
          <cell r="K55">
            <v>5623</v>
          </cell>
        </row>
        <row r="69">
          <cell r="I69">
            <v>13840</v>
          </cell>
        </row>
        <row r="86">
          <cell r="I86">
            <v>17510</v>
          </cell>
        </row>
        <row r="89">
          <cell r="I89">
            <v>34</v>
          </cell>
        </row>
        <row r="90">
          <cell r="I90">
            <v>600</v>
          </cell>
        </row>
        <row r="98">
          <cell r="I98">
            <v>10311</v>
          </cell>
        </row>
        <row r="109">
          <cell r="I109">
            <v>4139</v>
          </cell>
        </row>
        <row r="110">
          <cell r="I110">
            <v>2426</v>
          </cell>
        </row>
        <row r="111">
          <cell r="I111">
            <v>0</v>
          </cell>
        </row>
        <row r="112">
          <cell r="I112">
            <v>7935</v>
          </cell>
        </row>
      </sheetData>
      <sheetData sheetId="1">
        <row r="5">
          <cell r="I5">
            <v>8260</v>
          </cell>
        </row>
        <row r="6">
          <cell r="I6">
            <v>6299</v>
          </cell>
        </row>
        <row r="9">
          <cell r="I9">
            <v>66329</v>
          </cell>
        </row>
        <row r="12">
          <cell r="I12">
            <v>37599</v>
          </cell>
        </row>
        <row r="16">
          <cell r="I16">
            <v>27560</v>
          </cell>
        </row>
        <row r="17">
          <cell r="I17">
            <v>20109</v>
          </cell>
        </row>
        <row r="21">
          <cell r="I21">
            <v>58</v>
          </cell>
        </row>
        <row r="22">
          <cell r="I22">
            <v>3366</v>
          </cell>
        </row>
        <row r="23">
          <cell r="I23">
            <v>2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26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21</v>
          </cell>
        </row>
        <row r="30">
          <cell r="I30">
            <v>50</v>
          </cell>
        </row>
        <row r="31">
          <cell r="I31">
            <v>0</v>
          </cell>
        </row>
        <row r="34">
          <cell r="I34">
            <v>0</v>
          </cell>
        </row>
        <row r="36">
          <cell r="I36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206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43</v>
          </cell>
        </row>
        <row r="46">
          <cell r="I46">
            <v>46</v>
          </cell>
        </row>
        <row r="47">
          <cell r="I47">
            <v>2</v>
          </cell>
        </row>
        <row r="48">
          <cell r="I48">
            <v>308</v>
          </cell>
        </row>
        <row r="49">
          <cell r="I49">
            <v>0</v>
          </cell>
        </row>
        <row r="50">
          <cell r="I50">
            <v>0</v>
          </cell>
        </row>
        <row r="52">
          <cell r="I52">
            <v>837</v>
          </cell>
        </row>
        <row r="57">
          <cell r="I57">
            <v>34</v>
          </cell>
        </row>
        <row r="58">
          <cell r="I58">
            <v>51</v>
          </cell>
        </row>
        <row r="63">
          <cell r="I63">
            <v>0</v>
          </cell>
        </row>
        <row r="64">
          <cell r="I64">
            <v>1309</v>
          </cell>
        </row>
        <row r="65">
          <cell r="I65">
            <v>2146</v>
          </cell>
        </row>
      </sheetData>
      <sheetData sheetId="2">
        <row r="5">
          <cell r="G5">
            <v>1950</v>
          </cell>
        </row>
        <row r="6">
          <cell r="G6">
            <v>2000</v>
          </cell>
        </row>
        <row r="7">
          <cell r="G7">
            <v>160</v>
          </cell>
        </row>
        <row r="11">
          <cell r="G11">
            <v>0.15</v>
          </cell>
        </row>
        <row r="15">
          <cell r="G15">
            <v>112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reasury Rep., Order Int. &amp; BR"/>
      <sheetName val="Cash Flow &amp; Targets"/>
    </sheetNames>
    <sheetDataSet>
      <sheetData sheetId="0"/>
      <sheetData sheetId="1"/>
      <sheetData sheetId="2">
        <row r="11">
          <cell r="AA11" t="str">
            <v>Zenitel Belgium (Consolidated)</v>
          </cell>
        </row>
        <row r="12">
          <cell r="AA12" t="str">
            <v>Zenitel Caribbean (Consolidated)</v>
          </cell>
        </row>
        <row r="13">
          <cell r="AA13" t="str">
            <v>Zenitel Denmark</v>
          </cell>
        </row>
        <row r="14">
          <cell r="AA14" t="str">
            <v>Zenitel Finland</v>
          </cell>
        </row>
        <row r="15">
          <cell r="AA15" t="str">
            <v>Zenitel France</v>
          </cell>
        </row>
        <row r="16">
          <cell r="AA16" t="str">
            <v>Zenitel Netherlands</v>
          </cell>
        </row>
        <row r="17">
          <cell r="AA17" t="str">
            <v>Zenitel Norway (WS Only)</v>
          </cell>
        </row>
        <row r="18">
          <cell r="AA18" t="str">
            <v>Zenitel Sweden (WS Only)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Staff-Data-Previous"/>
      <sheetName val="Staff-Data-Actual"/>
      <sheetName val="Staff-Data-Plan"/>
      <sheetName val="Config"/>
      <sheetName val="DataExchange"/>
    </sheetNames>
    <sheetDataSet>
      <sheetData sheetId="0" refreshError="1"/>
      <sheetData sheetId="1" refreshError="1"/>
      <sheetData sheetId="2"/>
      <sheetData sheetId="3"/>
      <sheetData sheetId="4">
        <row r="15">
          <cell r="A15" t="str">
            <v>Personalstatistik:</v>
          </cell>
          <cell r="B15" t="str">
            <v>Statistika zaměstnanců</v>
          </cell>
        </row>
        <row r="16">
          <cell r="A16" t="str">
            <v>Gesell- schafts-Nr</v>
          </cell>
          <cell r="B16" t="str">
            <v>Číslo společnosti</v>
          </cell>
        </row>
        <row r="17">
          <cell r="A17" t="str">
            <v>Datum</v>
          </cell>
          <cell r="B17" t="str">
            <v>Datum</v>
          </cell>
        </row>
        <row r="18">
          <cell r="A18" t="str">
            <v>AT-Ange- stellte (Vollzeit)</v>
          </cell>
          <cell r="B18" t="str">
            <v>MT Zaměstnanci (plný úvazek)</v>
          </cell>
        </row>
        <row r="19">
          <cell r="A19" t="str">
            <v>AT-Ange- stellte (Teilzeit)</v>
          </cell>
          <cell r="B19" t="str">
            <v>MT Zaměstnanci (částečný úvazek)</v>
          </cell>
        </row>
        <row r="20">
          <cell r="A20" t="str">
            <v>Tarif- Angestellte (Vollzeit)</v>
          </cell>
          <cell r="B20" t="str">
            <v>Zaměstnanci- tarif (plný úvazek)</v>
          </cell>
        </row>
        <row r="21">
          <cell r="A21" t="str">
            <v>Tarif- Angestellte (Teilzeit)</v>
          </cell>
          <cell r="B21" t="str">
            <v>Zaměstnanci-tarif (částečný úvazek)</v>
          </cell>
        </row>
        <row r="22">
          <cell r="A22" t="str">
            <v>Fertigungs- löhner (Vollzeit)</v>
          </cell>
          <cell r="B22" t="str">
            <v>Výrobní dělníci (plný úvazek)</v>
          </cell>
        </row>
        <row r="23">
          <cell r="A23" t="str">
            <v>Fertigungs- löhner (Teilzeit)</v>
          </cell>
          <cell r="B23" t="str">
            <v>Výrobní dělníci (částečný úvazek)</v>
          </cell>
        </row>
        <row r="24">
          <cell r="A24" t="str">
            <v>Gemein- kosten- löhner (Vollzeit)</v>
          </cell>
          <cell r="B24" t="str">
            <v>Režijní dělníci (plný úvazek)</v>
          </cell>
        </row>
        <row r="25">
          <cell r="A25" t="str">
            <v>Gemein- kosten- löhner (Teilzeit)</v>
          </cell>
          <cell r="B25" t="str">
            <v>Režijní dělníci (částečný úvazek)</v>
          </cell>
        </row>
        <row r="26">
          <cell r="A26" t="str">
            <v>Auszu- bildende</v>
          </cell>
          <cell r="B26" t="str">
            <v>Učni</v>
          </cell>
        </row>
        <row r="27">
          <cell r="A27" t="str">
            <v>Heimar- beiter</v>
          </cell>
          <cell r="B27" t="str">
            <v>Domáčtí pracovníci</v>
          </cell>
        </row>
        <row r="28">
          <cell r="A28" t="str">
            <v>Kaufm. Aushilfen</v>
          </cell>
          <cell r="B28" t="str">
            <v>Obchodní výpomoc</v>
          </cell>
        </row>
        <row r="29">
          <cell r="A29" t="str">
            <v>Gewerbl. Aushilfen</v>
          </cell>
          <cell r="B29" t="str">
            <v>Živnostenská výpomoc</v>
          </cell>
        </row>
        <row r="30">
          <cell r="A30" t="str">
            <v>Praktikan- ten</v>
          </cell>
          <cell r="B30" t="str">
            <v>Praktikanti</v>
          </cell>
        </row>
        <row r="31">
          <cell r="A31" t="str">
            <v>Umschüler</v>
          </cell>
          <cell r="B31" t="str">
            <v>Rekvalifikovaní</v>
          </cell>
        </row>
        <row r="32">
          <cell r="A32" t="str">
            <v>Betriebs- ratsmit- glieder</v>
          </cell>
          <cell r="B32" t="str">
            <v>Členové závodu/rady</v>
          </cell>
        </row>
        <row r="33">
          <cell r="A33" t="str">
            <v>langfristig Abwesende</v>
          </cell>
          <cell r="B33" t="str">
            <v>Dlouhodobě nepřítomní</v>
          </cell>
        </row>
        <row r="34">
          <cell r="A34" t="str">
            <v>Arbeiter mit Zeitvertrag (befristet)</v>
          </cell>
          <cell r="B34" t="str">
            <v>Dělníci na dobu určitou</v>
          </cell>
        </row>
        <row r="35">
          <cell r="A35" t="str">
            <v>Angestellte mit Zeitvertrag (befristet)</v>
          </cell>
          <cell r="B35" t="str">
            <v>THP na dobu určitou</v>
          </cell>
        </row>
        <row r="36">
          <cell r="A36" t="str">
            <v>Sprache</v>
          </cell>
          <cell r="B36" t="str">
            <v>Jazyk</v>
          </cell>
        </row>
        <row r="37">
          <cell r="A37" t="str">
            <v>Gesellschaft</v>
          </cell>
          <cell r="B37" t="str">
            <v>Společnost</v>
          </cell>
        </row>
        <row r="38">
          <cell r="A38" t="str">
            <v>Konfiguration:</v>
          </cell>
          <cell r="B38" t="str">
            <v>Uspořádání</v>
          </cell>
        </row>
        <row r="39">
          <cell r="A39" t="str">
            <v>Gesellschaftsnummer</v>
          </cell>
          <cell r="B39" t="str">
            <v>Číslo společnosti</v>
          </cell>
        </row>
        <row r="40">
          <cell r="A40" t="str">
            <v>Die Personalstandsmeldungen basiert jeweils auf den letzten Tag des entsprechenden Monats.</v>
          </cell>
          <cell r="B40" t="str">
            <v>Hlášení stavu zaměstnanců se opírá o poslední den odpovídajících měsíců.</v>
          </cell>
        </row>
        <row r="41">
          <cell r="A41" t="str">
            <v>Die Meldung senden Sie bitte per Email bis spätestens zum 10. des Folgemonats an Frau</v>
          </cell>
          <cell r="B41" t="str">
            <v>Hlášení zašlete prosím E-mailem nejpozději do 10. následujícího měsíce paní</v>
          </cell>
        </row>
        <row r="42">
          <cell r="A42" t="str">
            <v>Daniela Krasel PCO (KRASDA1@HELLA.DE).</v>
          </cell>
          <cell r="B42" t="str">
            <v>Daniela Krasel PCO (KRASDA1@HELLA.DE).</v>
          </cell>
        </row>
        <row r="43">
          <cell r="A43" t="str">
            <v>Diese Datei wird automatisch weiterverarbeitet. Bitte speichern Sie die Datei immer unter</v>
          </cell>
          <cell r="B43" t="str">
            <v>Tento soubor je automaticky dále zpracováván. Prosím ukládejte soubor vždy jako</v>
          </cell>
        </row>
        <row r="44">
          <cell r="A44" t="str">
            <v>STFF1080.XLS (Zahl = Mandantennummer).</v>
          </cell>
          <cell r="B44" t="str">
            <v>STFF1080.XLS (číslo = číslo společnosti).</v>
          </cell>
        </row>
        <row r="45">
          <cell r="A45" t="str">
            <v>Im Arbeitsblatt "Config" können Sie die Sprache umstellen (1=Deutsch, 2=Englisch).</v>
          </cell>
          <cell r="B45" t="str">
            <v>V pracovním listu "Config" můžete měnit jazyk (1=Němčina, 2=Čeština).</v>
          </cell>
        </row>
        <row r="46">
          <cell r="A46" t="str">
            <v>Hilfe zur Personalstatistik</v>
          </cell>
          <cell r="B46" t="str">
            <v>Nápověda k personální statistice</v>
          </cell>
        </row>
        <row r="47">
          <cell r="A47" t="str">
            <v>Erläuterungen zur Personalstatistik finden Sie im Arbeitsblatt "Help".</v>
          </cell>
          <cell r="B47" t="str">
            <v>Vysvětlivky k statistice zaměstnanců najdete v pracovním listu "nápověda"</v>
          </cell>
        </row>
        <row r="48">
          <cell r="A48" t="str">
            <v>1. AT-Angestellte (Spalten 3 und 4)</v>
          </cell>
          <cell r="B48" t="str">
            <v>1. MT THP (rozdělení 3 a 4)</v>
          </cell>
        </row>
        <row r="49">
          <cell r="A49" t="str">
            <v>AT=aussertariflich, Personen mit Führungsverantwortung, die höher bezahlt werden</v>
          </cell>
          <cell r="B49" t="str">
            <v>MT=mimotarifní, osoby se zodpovědností vedení, kteří jsou více placeni</v>
          </cell>
        </row>
        <row r="50">
          <cell r="A50" t="str">
            <v>als "normale" Tarifangestellte (Ausweis getrennt nach Voll- und Teilzeit).</v>
          </cell>
          <cell r="B50" t="str">
            <v>jako "normální" tarifovaní pracovníci ( výkaz rozdělený na plný a částečný úvazek )</v>
          </cell>
        </row>
        <row r="51">
          <cell r="A51" t="str">
            <v>Angestellte</v>
          </cell>
          <cell r="B51" t="str">
            <v>THP pracovníci</v>
          </cell>
        </row>
        <row r="52">
          <cell r="A52" t="str">
            <v>Arbeiter</v>
          </cell>
          <cell r="B52" t="str">
            <v>Dělníci</v>
          </cell>
        </row>
        <row r="53">
          <cell r="A53" t="str">
            <v>zusätzlich</v>
          </cell>
          <cell r="B53" t="str">
            <v>ostatní</v>
          </cell>
        </row>
        <row r="54">
          <cell r="A54" t="str">
            <v>2. Tarif-Angestellte (Spalten 5 und 6)</v>
          </cell>
          <cell r="B54" t="str">
            <v>2. Tarifní THP pracovníci ( rozdělení 5 a 6 )</v>
          </cell>
        </row>
        <row r="55">
          <cell r="A55" t="str">
            <v>Angestellte , die nach Tarif bezahlt werden (meist ohne Führungsverantwortung,</v>
          </cell>
          <cell r="B55" t="str">
            <v>THP pracovníci, kteří jsou placeni podle tarifů (většinou bez zodpovědnosti vedení)</v>
          </cell>
        </row>
        <row r="56">
          <cell r="A56" t="str">
            <v>Ausweis getrennt nach Voll- und Teilzeit).</v>
          </cell>
          <cell r="B56" t="str">
            <v>Výkaz rozdělen podle plného a zkráceného úvazku</v>
          </cell>
        </row>
        <row r="57">
          <cell r="A57" t="str">
            <v>3. Fertigungslöhner (Spalten 7 und 8)</v>
          </cell>
          <cell r="B57" t="str">
            <v>3. Výrobní dělníci ( rozdělení 7 a 8 )</v>
          </cell>
        </row>
        <row r="58">
          <cell r="A58" t="str">
            <v>Mitarbeiter in der Fertigung (direkte Mitarbeiter).</v>
          </cell>
          <cell r="B58" t="str">
            <v>Pracovníci ve výrobě</v>
          </cell>
        </row>
        <row r="59">
          <cell r="A59" t="str">
            <v>4. Gemeinkostenlöhner (Spalten 9 und 10)</v>
          </cell>
          <cell r="B59" t="str">
            <v>4. Režijní dělníci ( rozdělení 9 a 10 )</v>
          </cell>
        </row>
        <row r="60">
          <cell r="A60" t="str">
            <v>Indirekte Mitarbeiter, z.B. Arbeiter im Lager, Transporteure, Einrichter, etc.</v>
          </cell>
          <cell r="B60" t="str">
            <v>Nevýrobní dělníci, např. pracovníci ve skladu, řidiči, seřizovači,…</v>
          </cell>
        </row>
        <row r="61">
          <cell r="A61" t="str">
            <v>5. Langfristig abwesende (Spalte 18)</v>
          </cell>
          <cell r="B61" t="str">
            <v>5. Dlouhodobě nepřítomní ( rozdělení 18 )</v>
          </cell>
        </row>
        <row r="62">
          <cell r="A62" t="str">
            <v>Mitarbeiter im Mutterschutz, oder beim Militärdienst (keine kranken Mitarbeiter aufführen).</v>
          </cell>
          <cell r="B62" t="str">
            <v>Pracovníci na mateřské dovolené nebo ve výkonu vojenské služby (nezahrnovat nemocné pracovníky)</v>
          </cell>
        </row>
        <row r="63">
          <cell r="A63" t="str">
            <v>Beginn Geschäftsjahr</v>
          </cell>
          <cell r="B63" t="str">
            <v>Začátek obchodního roku</v>
          </cell>
        </row>
        <row r="64">
          <cell r="A64" t="str">
            <v>Geschäftsjahr</v>
          </cell>
          <cell r="B64" t="str">
            <v>Obchodní rok</v>
          </cell>
        </row>
        <row r="65">
          <cell r="A65" t="str">
            <v>Vorjahr</v>
          </cell>
          <cell r="B65" t="str">
            <v>Loňský rok</v>
          </cell>
        </row>
        <row r="66">
          <cell r="A66" t="str">
            <v>Plan</v>
          </cell>
          <cell r="B66" t="str">
            <v>Plán</v>
          </cell>
        </row>
        <row r="67">
          <cell r="A67" t="str">
            <v>Summe</v>
          </cell>
          <cell r="B67" t="str">
            <v>Suma</v>
          </cell>
        </row>
        <row r="68">
          <cell r="A68" t="str">
            <v>Durchschnitt</v>
          </cell>
          <cell r="B68" t="str">
            <v>Průměr</v>
          </cell>
        </row>
        <row r="69">
          <cell r="A69" t="str">
            <v>Summe Ange- stellte (3+4+5+6)</v>
          </cell>
          <cell r="B69" t="str">
            <v>Suma THP pracovníci (3+4+5+6)</v>
          </cell>
        </row>
        <row r="70">
          <cell r="A70" t="str">
            <v>Summe Arbeiter (7+8+9+10)</v>
          </cell>
          <cell r="B70" t="str">
            <v>Suma dělníci (7+8+9+10)</v>
          </cell>
        </row>
        <row r="71">
          <cell r="A71" t="str">
            <v>Stamm- personal (A+B+11+12)</v>
          </cell>
          <cell r="B71" t="str">
            <v>Základní personál (A+B+11+12)</v>
          </cell>
        </row>
        <row r="72">
          <cell r="A72" t="str">
            <v>Gesamt- personal (C+13+14+15+16)</v>
          </cell>
          <cell r="B72" t="str">
            <v>Počet zaměstnanců celkem (C+13+14+15+16)</v>
          </cell>
        </row>
        <row r="73">
          <cell r="A73" t="str">
            <v>Gesamt- personal- bindung (D+18)</v>
          </cell>
          <cell r="B73" t="str">
            <v>Počet zaměstnanců celkem vazba (D+18)</v>
          </cell>
        </row>
        <row r="74">
          <cell r="A74" t="str">
            <v>Entwicklung des Stammpersonals</v>
          </cell>
          <cell r="B74" t="str">
            <v>Vývoj základního personálu</v>
          </cell>
        </row>
        <row r="75">
          <cell r="A75" t="str">
            <v>Daten für Grafiken</v>
          </cell>
          <cell r="B75" t="str">
            <v>Údaje pro grafiky</v>
          </cell>
        </row>
        <row r="76">
          <cell r="A76" t="str">
            <v>Summe Aushilfen</v>
          </cell>
          <cell r="B76" t="str">
            <v>Výpomoc celkem</v>
          </cell>
        </row>
        <row r="77">
          <cell r="A77" t="str">
            <v>Hilfe ?</v>
          </cell>
          <cell r="B77" t="str">
            <v>Nápověda ?</v>
          </cell>
        </row>
        <row r="78">
          <cell r="A78" t="str">
            <v>Vorjahr</v>
          </cell>
          <cell r="B78" t="str">
            <v>Loňský rok</v>
          </cell>
        </row>
        <row r="79">
          <cell r="A79" t="str">
            <v>lfd. Jahr</v>
          </cell>
          <cell r="B79" t="str">
            <v>Letošní rok</v>
          </cell>
        </row>
        <row r="80">
          <cell r="A80" t="str">
            <v>Plan</v>
          </cell>
          <cell r="B80" t="str">
            <v>Plán</v>
          </cell>
        </row>
        <row r="81">
          <cell r="A81" t="str">
            <v>Grafiken</v>
          </cell>
          <cell r="B81" t="str">
            <v>Grafiky</v>
          </cell>
        </row>
        <row r="82">
          <cell r="A82" t="str">
            <v>Konfiguration</v>
          </cell>
          <cell r="B82" t="str">
            <v>Konfigurace</v>
          </cell>
        </row>
        <row r="83">
          <cell r="A83" t="str">
            <v>Gehe zu:</v>
          </cell>
          <cell r="B83" t="str">
            <v>Jdi na:</v>
          </cell>
        </row>
        <row r="84">
          <cell r="A84" t="str">
            <v>Arbeiter je Angestellter</v>
          </cell>
          <cell r="B84" t="str">
            <v>Dělníků  na pracovníka THP</v>
          </cell>
        </row>
        <row r="85">
          <cell r="A85" t="str">
            <v>Stammpersonal + Aushilfen</v>
          </cell>
          <cell r="B85" t="str">
            <v>Základní zaměstnanci + výpomoc</v>
          </cell>
        </row>
        <row r="86">
          <cell r="A86" t="str">
            <v>Anteil Aushilfen am Gesamtpersonal</v>
          </cell>
          <cell r="B86" t="str">
            <v>Podíl výpomoci na celkový personál</v>
          </cell>
        </row>
        <row r="87">
          <cell r="A87" t="str">
            <v>Anteil befristete Arbeitsverh. am Gesamtpers.</v>
          </cell>
          <cell r="B87" t="str">
            <v>Poměr pracovních vztahů na dobu určitou na celkový personál.</v>
          </cell>
        </row>
        <row r="88">
          <cell r="A88" t="str">
            <v>Tarif-Angestellte</v>
          </cell>
          <cell r="B88" t="str">
            <v>Tarifní zaměstnanci</v>
          </cell>
        </row>
        <row r="89">
          <cell r="A89" t="str">
            <v>Fertigungslöhner</v>
          </cell>
          <cell r="B89" t="str">
            <v>Výrobní dělníci</v>
          </cell>
        </row>
        <row r="90">
          <cell r="A90" t="str">
            <v>Stammpersonal</v>
          </cell>
          <cell r="B90" t="str">
            <v>Základní zaměstnanci</v>
          </cell>
        </row>
        <row r="91">
          <cell r="A91" t="str">
            <v>Vergl. Ist-Stammpers. vs. Plan-Stammpersonal</v>
          </cell>
          <cell r="B91" t="str">
            <v>Srovnání současného počtu zaměstnanců s plánovaným počtem zaměstnanců</v>
          </cell>
        </row>
        <row r="92">
          <cell r="A92" t="str">
            <v>Anteil F.-löhner. an Summe Arbeiter</v>
          </cell>
          <cell r="B92" t="str">
            <v>Podíl výrobních dělníků na celkový počet zaměstnanců.</v>
          </cell>
        </row>
        <row r="93">
          <cell r="A93" t="str">
            <v>Theoretisch verfügbare Personal- stunden pro Monat</v>
          </cell>
          <cell r="B93" t="str">
            <v>Teoret. Počet hodin pers./ měsíc</v>
          </cell>
        </row>
        <row r="94">
          <cell r="A94" t="str">
            <v>Ausfallstun- den d. Krankheit (unbezahlt)</v>
          </cell>
          <cell r="B94" t="str">
            <v>Nepřítomnost v hod. z důvodu nemoci (neplacená)</v>
          </cell>
        </row>
        <row r="95">
          <cell r="A95" t="str">
            <v>Sonstige Ausfall- stunden (unbezahlt)</v>
          </cell>
          <cell r="B95" t="str">
            <v>Ostatní nepřítomnosti v hod. (neplacená)</v>
          </cell>
        </row>
        <row r="96">
          <cell r="A96" t="str">
            <v>Ausfallstun- den d. Krankheit (bezahlt)</v>
          </cell>
          <cell r="B96" t="str">
            <v>Nepřítomnost v hod. z důvodu nemoci (placená)</v>
          </cell>
        </row>
        <row r="97">
          <cell r="A97" t="str">
            <v>Ausfallstun- den d. Urlaub (bezahlt)</v>
          </cell>
          <cell r="B97" t="str">
            <v>Nepřítomnost v hod. - dovolená (placená)</v>
          </cell>
        </row>
        <row r="98">
          <cell r="A98" t="str">
            <v>Sonstige Ausfallstun- den (bezahlt)</v>
          </cell>
          <cell r="B98" t="str">
            <v>ostatní nepřítomnost (placená)</v>
          </cell>
        </row>
        <row r="99">
          <cell r="A99" t="str">
            <v>Summe Ausfallstun- den (unbezahlt)</v>
          </cell>
          <cell r="B99" t="str">
            <v>Součet nepřítomnosti v hodinách - neplacená</v>
          </cell>
        </row>
        <row r="100">
          <cell r="A100" t="str">
            <v>Summe Ausfallstun- den (bezahlt)</v>
          </cell>
          <cell r="B100" t="str">
            <v>Součet nepřítomnosti v hodinách - placená</v>
          </cell>
        </row>
        <row r="101">
          <cell r="A101" t="str">
            <v xml:space="preserve">Anzahl Arbeitneh- mer-Kündi- gungen (nur von unbefristeten Mitarbeitern)  </v>
          </cell>
          <cell r="B101" t="str">
            <v>Počet výpovědí od zaměstnance (jen od ZC na dobu neurčitou)</v>
          </cell>
        </row>
        <row r="102">
          <cell r="A102" t="str">
            <v xml:space="preserve">Anzahl Arbeitgeber-Kündigungen (nur von unbefristeten Mitarbeitern)  </v>
          </cell>
          <cell r="B102" t="str">
            <v>Počet výpovědí od zaměstnavatele (jen ZC na dobu neurčitou)</v>
          </cell>
        </row>
        <row r="103">
          <cell r="A103" t="str">
            <v>Summe aller Personalab-gänge (befris-tete und unbefristete Mitarbeiter)</v>
          </cell>
          <cell r="B103" t="str">
            <v>Suma všech osobních odchodů (ZC na dobu určitou i neurčitou)</v>
          </cell>
        </row>
        <row r="104">
          <cell r="A104" t="str">
            <v>davon</v>
          </cell>
          <cell r="B104" t="str">
            <v>z toho</v>
          </cell>
        </row>
        <row r="105">
          <cell r="A105" t="str">
            <v>7. Anwesenheits / Ausfallzeiten (Spalten 21 bis 29)</v>
          </cell>
          <cell r="B105" t="str">
            <v>7. Přítomnost / Absence (Sloupec 21 - 29)</v>
          </cell>
        </row>
        <row r="106">
          <cell r="A106" t="str">
            <v xml:space="preserve">Die Spalte 21 errechnet sich aus den Arbeitszeiten der Mitarbeiter multipliziert mit den theoretisch </v>
          </cell>
          <cell r="B106" t="str">
            <v>Column 21 is the product of the staff-workingtime and the theoretically possible workingdays of each</v>
          </cell>
        </row>
        <row r="107">
          <cell r="A107" t="str">
            <v>möglichen Arbeitstagen des jeweiligen Monats (ohne Feiertage aber mit evtl. Betriebsruhetagen).</v>
          </cell>
          <cell r="B107" t="str">
            <v>month (statutory holidays must not  be counted / company-wide vacation days must be counted).</v>
          </cell>
        </row>
        <row r="108">
          <cell r="A108" t="str">
            <v>Bei den Spalten 22 bis 27 handelt es sich um unbezahlte oder bezahlte Ausfallstunden</v>
          </cell>
          <cell r="B108" t="str">
            <v>Columns 22 till 27 show paid and unpaid downtime-hours.</v>
          </cell>
        </row>
        <row r="109">
          <cell r="A109" t="str">
            <v>8. Fluktuation (Spalten 30 bis 32)</v>
          </cell>
          <cell r="B109" t="str">
            <v>8. Odchody (Sloupce 30 - 32)</v>
          </cell>
        </row>
        <row r="110">
          <cell r="A110" t="str">
            <v>Hier sind die Arbeitnehmer- und Arbeitgeberbedingten Personalabgänge aufzuführen.</v>
          </cell>
          <cell r="B110" t="str">
            <v>Here you should show the leaving of staff (resignation/release) for employee or employer reasons.</v>
          </cell>
        </row>
        <row r="111">
          <cell r="A111" t="str">
            <v>Betriebsbedingte Kündigungen oder Abgänge durch Abspaltung und Outsourcing soll in den Spalten</v>
          </cell>
          <cell r="B111" t="str">
            <v>Staff-release caused by shutdown or outsourcing mut not be counted in columns 30 till 32.</v>
          </cell>
        </row>
        <row r="112">
          <cell r="A112" t="str">
            <v>30 bis 32 nicht mitgezählt werden.</v>
          </cell>
          <cell r="B112" t="str">
            <v xml:space="preserve"> </v>
          </cell>
        </row>
        <row r="113">
          <cell r="A113" t="str">
            <v>In den Spalten 30 und 31 sollen nur die Abgänge von unbefristeten Mitarbeitern gezählt werden.</v>
          </cell>
          <cell r="B113" t="str">
            <v>Columns 30 till 31: Only count resignation/release of unlimited contracted staff.</v>
          </cell>
        </row>
        <row r="114">
          <cell r="A114" t="str">
            <v xml:space="preserve">In Spalte 32 zählen Sie bitte Arbeitnehmer- und Arbeitgeber-bedingten Abgänge von befristeten und  </v>
          </cell>
          <cell r="B114" t="str">
            <v>Column 32: Please count release/resignation of timelimited and unlimited contracted</v>
          </cell>
        </row>
        <row r="115">
          <cell r="A115" t="str">
            <v>unbefristeten Mitarbeitern.</v>
          </cell>
          <cell r="B115" t="str">
            <v>staff.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prava-zákazník"/>
      <sheetName val="Doprava-přepravce"/>
      <sheetName val="Příčina a zdroje úrazů"/>
      <sheetName val="Jakost"/>
      <sheetName val="Reklamace a zmetkovitost"/>
      <sheetName val="Typy a příčiny vad"/>
      <sheetName val="Přímé CF"/>
      <sheetName val="Pohl. a záv."/>
      <sheetName val="Top dlužníci"/>
      <sheetName val="Top závazky"/>
      <sheetName val="Pracovní kapitál"/>
      <sheetName val="Leasing"/>
      <sheetName val="Úvěry"/>
      <sheetName val="Investiční zak."/>
      <sheetName val="Struktura-úvazek+pohl"/>
      <sheetName val="Struktura-věk a vzdělání"/>
      <sheetName val="Personální N kat."/>
      <sheetName val="Personální N střediska"/>
      <sheetName val="Náklady na vzděl."/>
      <sheetName val="Náklady na vzdělání -typ"/>
      <sheetName val="Využití fondu prac. doby"/>
      <sheetName val="Fluktuace "/>
      <sheetName val="Struktura dle délky zam."/>
      <sheetName val="Získávání"/>
      <sheetName val="Náklady na získání"/>
      <sheetName val="Čerpání dovolených"/>
      <sheetName val="Průměrná mzda"/>
      <sheetName val="Objem mezd"/>
      <sheetName val="Vývoj mot.ukazatelů"/>
      <sheetName val="Spokojenost "/>
      <sheetName val="Náklady informatika"/>
      <sheetName val="Typy poruch IS"/>
      <sheetName val="Postupné krytí"/>
      <sheetName val="Analýza odchyl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vaha"/>
      <sheetName val="Výsledovka"/>
      <sheetName val="Doplnění"/>
      <sheetName val="Fin analýza"/>
      <sheetName val="Pyramida"/>
      <sheetName val="Du Pont"/>
      <sheetName val="Akcie"/>
      <sheetName val="List1"/>
      <sheetName val="List2"/>
    </sheetNames>
    <sheetDataSet>
      <sheetData sheetId="0"/>
      <sheetData sheetId="1"/>
      <sheetData sheetId="2">
        <row r="11">
          <cell r="G11">
            <v>0.15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C_zadání"/>
      <sheetName val="WACC_výsl"/>
      <sheetName val="ČSH_zadání"/>
      <sheetName val="ČSH_výsledek"/>
      <sheetName val="Komentář A2"/>
      <sheetName val="A2"/>
      <sheetName val="List3"/>
    </sheetNames>
    <sheetDataSet>
      <sheetData sheetId="0" refreshError="1"/>
      <sheetData sheetId="1">
        <row r="15">
          <cell r="F15">
            <v>0.19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200" zoomScaleNormal="200" workbookViewId="0">
      <selection activeCell="G11" sqref="G11"/>
    </sheetView>
  </sheetViews>
  <sheetFormatPr defaultRowHeight="12.75" x14ac:dyDescent="0.2"/>
  <cols>
    <col min="1" max="1" width="33.28515625" style="14" customWidth="1"/>
    <col min="2" max="2" width="11.28515625" style="14" customWidth="1"/>
    <col min="3" max="5" width="11.140625" style="14" bestFit="1" customWidth="1"/>
    <col min="6" max="6" width="11.28515625" style="14" customWidth="1"/>
    <col min="7" max="7" width="12" style="14" customWidth="1"/>
    <col min="8" max="8" width="10.5703125" style="14" bestFit="1" customWidth="1"/>
    <col min="9" max="9" width="9.5703125" style="14" bestFit="1" customWidth="1"/>
    <col min="10" max="10" width="10.5703125" style="14" bestFit="1" customWidth="1"/>
    <col min="11" max="16384" width="9.140625" style="14"/>
  </cols>
  <sheetData>
    <row r="1" spans="1:7" ht="19.5" thickBot="1" x14ac:dyDescent="0.35">
      <c r="A1" s="12"/>
      <c r="B1" s="12" t="s">
        <v>16</v>
      </c>
      <c r="C1" s="13"/>
      <c r="D1" s="13"/>
    </row>
    <row r="2" spans="1:7" ht="13.5" thickBot="1" x14ac:dyDescent="0.25"/>
    <row r="3" spans="1:7" customFormat="1" ht="13.5" thickBot="1" x14ac:dyDescent="0.25">
      <c r="A3" s="15" t="s">
        <v>17</v>
      </c>
      <c r="B3" s="292" t="s">
        <v>18</v>
      </c>
      <c r="C3" s="293"/>
      <c r="D3" s="293"/>
      <c r="E3" s="293"/>
      <c r="F3" s="294"/>
    </row>
    <row r="4" spans="1:7" s="11" customFormat="1" ht="13.5" thickBot="1" x14ac:dyDescent="0.25">
      <c r="B4" s="16" t="s">
        <v>19</v>
      </c>
      <c r="C4" s="17" t="s">
        <v>20</v>
      </c>
      <c r="D4" s="17" t="s">
        <v>21</v>
      </c>
      <c r="E4" s="17" t="s">
        <v>22</v>
      </c>
      <c r="F4" s="18" t="s">
        <v>23</v>
      </c>
    </row>
    <row r="5" spans="1:7" customFormat="1" x14ac:dyDescent="0.2">
      <c r="A5" s="19" t="s">
        <v>24</v>
      </c>
      <c r="B5" s="20">
        <v>2400</v>
      </c>
      <c r="C5" s="21">
        <v>4200</v>
      </c>
      <c r="D5" s="21">
        <v>4400</v>
      </c>
      <c r="E5" s="21">
        <v>3300</v>
      </c>
      <c r="F5" s="22">
        <v>4800</v>
      </c>
    </row>
    <row r="6" spans="1:7" customFormat="1" x14ac:dyDescent="0.2">
      <c r="A6" s="23" t="s">
        <v>25</v>
      </c>
      <c r="B6" s="24">
        <f>-B5*0.05</f>
        <v>-120</v>
      </c>
      <c r="C6" s="25"/>
      <c r="D6" s="25">
        <f>-D5*0.2</f>
        <v>-880</v>
      </c>
      <c r="E6" s="25"/>
      <c r="F6" s="26"/>
    </row>
    <row r="7" spans="1:7" customFormat="1" ht="6.75" customHeight="1" x14ac:dyDescent="0.2">
      <c r="A7" s="23"/>
      <c r="B7" s="24"/>
      <c r="C7" s="25"/>
      <c r="D7" s="25"/>
      <c r="E7" s="25"/>
      <c r="F7" s="26"/>
    </row>
    <row r="8" spans="1:7" customFormat="1" x14ac:dyDescent="0.2">
      <c r="A8" s="23" t="s">
        <v>26</v>
      </c>
      <c r="B8" s="24">
        <v>-1000</v>
      </c>
      <c r="C8" s="25">
        <f>-1200*2</f>
        <v>-2400</v>
      </c>
      <c r="D8" s="25">
        <v>-1300</v>
      </c>
      <c r="E8" s="25">
        <v>-2500</v>
      </c>
      <c r="F8" s="26">
        <v>-2700</v>
      </c>
    </row>
    <row r="9" spans="1:7" customFormat="1" x14ac:dyDescent="0.2">
      <c r="A9" s="23" t="s">
        <v>27</v>
      </c>
      <c r="B9" s="24">
        <v>-200</v>
      </c>
      <c r="C9" s="25">
        <f>-200*2</f>
        <v>-400</v>
      </c>
      <c r="D9" s="25">
        <v>-200</v>
      </c>
      <c r="E9" s="25">
        <v>0</v>
      </c>
      <c r="F9" s="26">
        <v>0</v>
      </c>
    </row>
    <row r="10" spans="1:7" customFormat="1" x14ac:dyDescent="0.2">
      <c r="A10" s="23" t="s">
        <v>28</v>
      </c>
      <c r="B10" s="24">
        <f>0.1*B8</f>
        <v>-100</v>
      </c>
      <c r="C10" s="25">
        <f>0.1*C8</f>
        <v>-240</v>
      </c>
      <c r="D10" s="25">
        <f>0.1*D8</f>
        <v>-130</v>
      </c>
      <c r="E10" s="25">
        <v>0</v>
      </c>
      <c r="F10" s="26">
        <v>0</v>
      </c>
    </row>
    <row r="11" spans="1:7" customFormat="1" ht="13.5" thickBot="1" x14ac:dyDescent="0.25">
      <c r="A11" s="23" t="s">
        <v>29</v>
      </c>
      <c r="B11" s="27"/>
      <c r="C11" s="28"/>
      <c r="D11" s="28"/>
      <c r="E11" s="28">
        <v>-100</v>
      </c>
      <c r="F11" s="29">
        <v>-100</v>
      </c>
    </row>
    <row r="12" spans="1:7" customFormat="1" ht="13.5" thickBot="1" x14ac:dyDescent="0.25">
      <c r="A12" s="30" t="s">
        <v>30</v>
      </c>
      <c r="B12" s="31">
        <f>SUM(B5:B11)</f>
        <v>980</v>
      </c>
      <c r="C12" s="31">
        <f>SUM(C5:C11)</f>
        <v>1160</v>
      </c>
      <c r="D12" s="31">
        <f>SUM(D5:D11)</f>
        <v>1890</v>
      </c>
      <c r="E12" s="31">
        <f>SUM(E5:E11)</f>
        <v>700</v>
      </c>
      <c r="F12" s="255">
        <f>SUM(F5:F11)</f>
        <v>2000</v>
      </c>
    </row>
    <row r="13" spans="1:7" customFormat="1" x14ac:dyDescent="0.2">
      <c r="A13" s="3" t="s">
        <v>31</v>
      </c>
      <c r="B13" s="32">
        <f>B12/(B5+B6)</f>
        <v>0.42982456140350878</v>
      </c>
      <c r="C13" s="32">
        <f t="shared" ref="C13:F13" si="0">C12/(C5+C6)</f>
        <v>0.27619047619047621</v>
      </c>
      <c r="D13" s="256">
        <f t="shared" si="0"/>
        <v>0.53693181818181823</v>
      </c>
      <c r="E13" s="32">
        <f t="shared" si="0"/>
        <v>0.21212121212121213</v>
      </c>
      <c r="F13" s="32">
        <f t="shared" si="0"/>
        <v>0.41666666666666669</v>
      </c>
    </row>
    <row r="14" spans="1:7" customFormat="1" ht="13.5" thickBot="1" x14ac:dyDescent="0.25">
      <c r="A14" s="3"/>
    </row>
    <row r="15" spans="1:7" customFormat="1" ht="13.5" thickBot="1" x14ac:dyDescent="0.25">
      <c r="A15" s="33" t="s">
        <v>32</v>
      </c>
      <c r="B15" s="295" t="s">
        <v>18</v>
      </c>
      <c r="C15" s="296"/>
      <c r="D15" s="296"/>
      <c r="E15" s="296"/>
      <c r="F15" s="297" t="s">
        <v>33</v>
      </c>
      <c r="G15" s="14"/>
    </row>
    <row r="16" spans="1:7" s="11" customFormat="1" ht="13.5" thickBot="1" x14ac:dyDescent="0.25">
      <c r="B16" s="16" t="s">
        <v>34</v>
      </c>
      <c r="C16" s="17" t="s">
        <v>35</v>
      </c>
      <c r="D16" s="17" t="s">
        <v>36</v>
      </c>
      <c r="E16" s="34" t="s">
        <v>37</v>
      </c>
      <c r="F16" s="298"/>
    </row>
    <row r="17" spans="1:7" s="56" customFormat="1" ht="13.5" thickTop="1" x14ac:dyDescent="0.2">
      <c r="A17" s="266" t="s">
        <v>38</v>
      </c>
      <c r="B17" s="267">
        <f>($B$5*B$31)+($C$5*B$32)+($D$5*B$33)+($E$5*B$34)+($F$5*B$35)</f>
        <v>20940000</v>
      </c>
      <c r="C17" s="268">
        <f>($B$5*C$31)+($C$5*C$32)+($D$5*C$33)+($E$5*C$34)+($F$5*C$35)</f>
        <v>20790000</v>
      </c>
      <c r="D17" s="268">
        <f>($B$5*D$31)+($C$5*D$32)+($D$5*D$33)+($E$5*D$34)+($F$5*D$35)</f>
        <v>21315000</v>
      </c>
      <c r="E17" s="269">
        <f>($B$5*E$31)+($C$5*E$32)+($D$5*E$33)+($E$5*E$34)+($F$5*E$35)</f>
        <v>26655000</v>
      </c>
      <c r="F17" s="270">
        <f>SUM(B17:E17)</f>
        <v>89700000</v>
      </c>
      <c r="G17" s="257"/>
    </row>
    <row r="18" spans="1:7" s="56" customFormat="1" x14ac:dyDescent="0.2">
      <c r="A18" s="271" t="s">
        <v>25</v>
      </c>
      <c r="B18" s="272">
        <f>($B$6*B$31)+($C$6*B$32)+($D$6*B$33)+($E$6*B$34)+($F$6*B$35)</f>
        <v>-555000</v>
      </c>
      <c r="C18" s="273">
        <f>($B$6*C$31)+($C$6*C$32)+($D$6*C$33)+($E$6*C$34)+($F$6*C$35)</f>
        <v>-477000</v>
      </c>
      <c r="D18" s="273">
        <f>($B$6*D$31)+($C$6*D$32)+($D$6*D$33)+($E$6*D$34)+($F$6*D$35)</f>
        <v>-1092000</v>
      </c>
      <c r="E18" s="274">
        <f>($B$6*E$31)+($C$6*E$32)+($D$6*E$33)+($E$6*E$34)+($F$6*E$35)</f>
        <v>-696000</v>
      </c>
      <c r="F18" s="275">
        <f>SUM(B18:E18)</f>
        <v>-2820000</v>
      </c>
      <c r="G18" s="257"/>
    </row>
    <row r="19" spans="1:7" s="56" customFormat="1" ht="3.75" customHeight="1" x14ac:dyDescent="0.2">
      <c r="A19" s="258"/>
      <c r="B19" s="259"/>
      <c r="C19" s="260"/>
      <c r="D19" s="260"/>
      <c r="E19" s="261"/>
      <c r="F19" s="262"/>
      <c r="G19" s="257"/>
    </row>
    <row r="20" spans="1:7" s="56" customFormat="1" x14ac:dyDescent="0.2">
      <c r="A20" s="258" t="s">
        <v>39</v>
      </c>
      <c r="B20" s="259">
        <f>($B$8*B$31)+($C$8*B$32)+($D$8*B$33)+($E$8*B$34)+($F$8*B$35)</f>
        <v>-12305000</v>
      </c>
      <c r="C20" s="260">
        <f>($B$8*C$31)+($C$8*C$32)+($D$8*C$33)+($E$8*C$34)+($F$8*C$35)</f>
        <v>-11910000</v>
      </c>
      <c r="D20" s="260">
        <f>($B$8*D$31)+($C$8*D$32)+($D$8*D$33)+($E$8*D$34)+($F$8*D$35)</f>
        <v>-10965000</v>
      </c>
      <c r="E20" s="261">
        <f>($B$8*E$31)+($C$8*E$32)+($D$8*E$33)+($E$8*E$34)+($F$8*E$35)</f>
        <v>-14520000</v>
      </c>
      <c r="F20" s="262">
        <f t="shared" ref="F20:F26" si="1">SUM(B20:E20)</f>
        <v>-49700000</v>
      </c>
      <c r="G20" s="257"/>
    </row>
    <row r="21" spans="1:7" s="56" customFormat="1" x14ac:dyDescent="0.2">
      <c r="A21" s="258" t="s">
        <v>27</v>
      </c>
      <c r="B21" s="259">
        <f>($B$9*B$31)+($C$9*B$32)+($D$9*B$33)+($E$9*B$34)+($F$9*B$35)</f>
        <v>-405000</v>
      </c>
      <c r="C21" s="260">
        <f>($B$9*C$31)+($C$9*C$32)+($D$9*C$33)+($E$9*C$34)+($F$9*C$35)</f>
        <v>-385000</v>
      </c>
      <c r="D21" s="260">
        <f>($B$9*D$31)+($C$9*D$32)+($D$9*D$33)+($E$9*D$34)+($F$9*D$35)</f>
        <v>-380000</v>
      </c>
      <c r="E21" s="261">
        <f>($B$9*E$31)+($C$9*E$32)+($D$9*E$33)+($E$9*E$34)+($F$9*E$35)</f>
        <v>-530000</v>
      </c>
      <c r="F21" s="262">
        <f t="shared" si="1"/>
        <v>-1700000</v>
      </c>
      <c r="G21" s="257"/>
    </row>
    <row r="22" spans="1:7" s="56" customFormat="1" x14ac:dyDescent="0.2">
      <c r="A22" s="258" t="s">
        <v>28</v>
      </c>
      <c r="B22" s="259">
        <f>($B$10*B$31)+($C$10*B$32)+($D$10*B$33)+($E$10*B$34)+($F$10*B$35)</f>
        <v>-244500</v>
      </c>
      <c r="C22" s="260">
        <f>($B$10*C$31)+($C$10*C$32)+($D$10*C$33)+($E$10*C$34)+($F$10*C$35)</f>
        <v>-222000</v>
      </c>
      <c r="D22" s="260">
        <f>($B$10*D$31)+($C$10*D$32)+($D$10*D$33)+($E$10*D$34)+($F$10*D$35)</f>
        <v>-234000</v>
      </c>
      <c r="E22" s="261">
        <f>($B$10*E$31)+($C$10*E$32)+($D$10*E$33)+($E$10*E$34)+($F$10*E$35)</f>
        <v>-319500</v>
      </c>
      <c r="F22" s="262">
        <f t="shared" si="1"/>
        <v>-1020000</v>
      </c>
      <c r="G22" s="257"/>
    </row>
    <row r="23" spans="1:7" s="56" customFormat="1" ht="14.25" customHeight="1" thickBot="1" x14ac:dyDescent="0.25">
      <c r="A23" s="258" t="s">
        <v>29</v>
      </c>
      <c r="B23" s="263">
        <f>($B$11*B$31)+($C$11*B$32)+($D$11*B$33)+($E$11*B$34)+($F$11*B$35)</f>
        <v>-380000</v>
      </c>
      <c r="C23" s="264">
        <f>($B$11*C$31)+($C$11*C$32)+($D$11*C$33)+($E$11*C$34)+($F$11*C$35)</f>
        <v>-370000</v>
      </c>
      <c r="D23" s="264">
        <f>($B$11*D$31)+($C$11*D$32)+($D$11*D$33)+($E$11*D$34)+($F$11*D$35)</f>
        <v>-325000</v>
      </c>
      <c r="E23" s="265">
        <f>($B$11*E$31)+($C$11*E$32)+($D$11*E$33)+($E$11*E$34)+($F$11*E$35)</f>
        <v>-425000</v>
      </c>
      <c r="F23" s="262">
        <f t="shared" si="1"/>
        <v>-1500000</v>
      </c>
      <c r="G23" s="257"/>
    </row>
    <row r="24" spans="1:7" s="56" customFormat="1" ht="13.5" thickBot="1" x14ac:dyDescent="0.25">
      <c r="A24" s="276" t="s">
        <v>40</v>
      </c>
      <c r="B24" s="277">
        <f>SUM(B17:B23)</f>
        <v>7050500</v>
      </c>
      <c r="C24" s="278">
        <f>SUM(C17:C23)</f>
        <v>7426000</v>
      </c>
      <c r="D24" s="278">
        <f>SUM(D17:D23)</f>
        <v>8319000</v>
      </c>
      <c r="E24" s="279">
        <f>SUM(E17:E23)</f>
        <v>10164500</v>
      </c>
      <c r="F24" s="280">
        <f t="shared" si="1"/>
        <v>32960000</v>
      </c>
    </row>
    <row r="25" spans="1:7" customFormat="1" ht="13.5" thickBot="1" x14ac:dyDescent="0.25">
      <c r="A25" s="40" t="s">
        <v>41</v>
      </c>
      <c r="B25" s="41">
        <v>0</v>
      </c>
      <c r="C25" s="7">
        <f>-((C17+C18)*0.12/365*50)</f>
        <v>-333912.32876712328</v>
      </c>
      <c r="D25" s="7">
        <f>-((D17+D18)*0.12/365*25)</f>
        <v>-166216.43835616441</v>
      </c>
      <c r="E25" s="42">
        <f>-(((E17+E18)*0.01)+((E17+E18)*0.8*0.11))</f>
        <v>-2543982</v>
      </c>
      <c r="F25" s="49">
        <f t="shared" si="1"/>
        <v>-3044110.7671232875</v>
      </c>
      <c r="G25" s="39"/>
    </row>
    <row r="26" spans="1:7" customFormat="1" ht="13.5" thickBot="1" x14ac:dyDescent="0.25">
      <c r="A26" s="46" t="s">
        <v>42</v>
      </c>
      <c r="B26" s="50">
        <f>B24+B25</f>
        <v>7050500</v>
      </c>
      <c r="C26" s="50">
        <f>C24+C25</f>
        <v>7092087.6712328764</v>
      </c>
      <c r="D26" s="50">
        <f>D24+D25</f>
        <v>8152783.5616438352</v>
      </c>
      <c r="E26" s="50">
        <f>E24+E25</f>
        <v>7620518</v>
      </c>
      <c r="F26" s="51">
        <f t="shared" si="1"/>
        <v>29915889.232876711</v>
      </c>
    </row>
    <row r="27" spans="1:7" customFormat="1" x14ac:dyDescent="0.2">
      <c r="A27" s="52"/>
      <c r="B27" s="53"/>
      <c r="C27" s="53"/>
      <c r="D27" s="53"/>
      <c r="E27" s="53"/>
      <c r="F27" s="54"/>
    </row>
    <row r="28" spans="1:7" customFormat="1" x14ac:dyDescent="0.2">
      <c r="A28" s="55"/>
      <c r="B28" s="56"/>
      <c r="C28" s="56"/>
      <c r="D28" s="56"/>
      <c r="E28" s="56"/>
      <c r="F28" s="56"/>
      <c r="G28" s="11"/>
    </row>
    <row r="29" spans="1:7" customFormat="1" ht="15" x14ac:dyDescent="0.25">
      <c r="A29" s="299" t="s">
        <v>18</v>
      </c>
      <c r="B29" s="301" t="s">
        <v>43</v>
      </c>
      <c r="C29" s="301"/>
      <c r="D29" s="301"/>
      <c r="E29" s="301"/>
      <c r="G29" s="11"/>
    </row>
    <row r="30" spans="1:7" customFormat="1" ht="15" x14ac:dyDescent="0.25">
      <c r="A30" s="300"/>
      <c r="B30" s="57" t="s">
        <v>34</v>
      </c>
      <c r="C30" s="57" t="s">
        <v>35</v>
      </c>
      <c r="D30" s="57" t="s">
        <v>36</v>
      </c>
      <c r="E30" s="57" t="s">
        <v>37</v>
      </c>
      <c r="F30" s="58" t="s">
        <v>44</v>
      </c>
      <c r="G30" s="11"/>
    </row>
    <row r="31" spans="1:7" customFormat="1" ht="15" x14ac:dyDescent="0.25">
      <c r="A31" s="59" t="s">
        <v>19</v>
      </c>
      <c r="B31" s="7">
        <v>225</v>
      </c>
      <c r="C31" s="7">
        <v>675</v>
      </c>
      <c r="D31" s="7">
        <v>300</v>
      </c>
      <c r="E31" s="7">
        <v>300</v>
      </c>
      <c r="F31" s="60">
        <v>1500</v>
      </c>
      <c r="G31" s="11"/>
    </row>
    <row r="32" spans="1:7" customFormat="1" ht="15" x14ac:dyDescent="0.25">
      <c r="A32" s="59" t="s">
        <v>20</v>
      </c>
      <c r="B32" s="7">
        <v>600</v>
      </c>
      <c r="C32" s="7">
        <v>400</v>
      </c>
      <c r="D32" s="7">
        <v>200</v>
      </c>
      <c r="E32" s="7">
        <v>800</v>
      </c>
      <c r="F32" s="60">
        <v>2000</v>
      </c>
      <c r="G32" s="11"/>
    </row>
    <row r="33" spans="1:7" customFormat="1" ht="15" x14ac:dyDescent="0.25">
      <c r="A33" s="59" t="s">
        <v>21</v>
      </c>
      <c r="B33" s="7">
        <v>600</v>
      </c>
      <c r="C33" s="7">
        <v>450</v>
      </c>
      <c r="D33" s="7">
        <v>1200</v>
      </c>
      <c r="E33" s="7">
        <v>750</v>
      </c>
      <c r="F33" s="61">
        <v>3000</v>
      </c>
      <c r="G33" s="11"/>
    </row>
    <row r="34" spans="1:7" customFormat="1" ht="15" x14ac:dyDescent="0.25">
      <c r="A34" s="59" t="s">
        <v>22</v>
      </c>
      <c r="B34" s="7">
        <v>2000</v>
      </c>
      <c r="C34" s="7">
        <v>1500</v>
      </c>
      <c r="D34" s="7">
        <v>750</v>
      </c>
      <c r="E34" s="7">
        <v>750</v>
      </c>
      <c r="F34" s="61">
        <v>5000</v>
      </c>
      <c r="G34" s="11"/>
    </row>
    <row r="35" spans="1:7" customFormat="1" ht="15.75" thickBot="1" x14ac:dyDescent="0.3">
      <c r="A35" s="62" t="s">
        <v>23</v>
      </c>
      <c r="B35" s="45">
        <v>1800</v>
      </c>
      <c r="C35" s="45">
        <v>2200</v>
      </c>
      <c r="D35" s="45">
        <v>2500</v>
      </c>
      <c r="E35" s="45">
        <v>3500</v>
      </c>
      <c r="F35" s="63">
        <v>10000</v>
      </c>
      <c r="G35" s="11"/>
    </row>
    <row r="36" spans="1:7" customFormat="1" ht="15.75" thickBot="1" x14ac:dyDescent="0.3">
      <c r="A36" s="64" t="s">
        <v>45</v>
      </c>
      <c r="B36" s="65">
        <f>SUM(B31:B35)</f>
        <v>5225</v>
      </c>
      <c r="C36" s="65">
        <f>SUM(C31:C35)</f>
        <v>5225</v>
      </c>
      <c r="D36" s="65">
        <f>SUM(D31:D35)</f>
        <v>4950</v>
      </c>
      <c r="E36" s="66">
        <f>SUM(E31:E35)</f>
        <v>6100</v>
      </c>
      <c r="F36" s="67"/>
      <c r="G36" s="11"/>
    </row>
    <row r="37" spans="1:7" customFormat="1" ht="15" x14ac:dyDescent="0.25">
      <c r="A37" s="68"/>
      <c r="B37" s="69"/>
      <c r="C37" s="69"/>
      <c r="D37" s="69"/>
      <c r="E37" s="69"/>
      <c r="G37" s="11"/>
    </row>
  </sheetData>
  <mergeCells count="5">
    <mergeCell ref="B3:F3"/>
    <mergeCell ref="B15:E15"/>
    <mergeCell ref="F15:F16"/>
    <mergeCell ref="A29:A30"/>
    <mergeCell ref="B29:E29"/>
  </mergeCell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30" zoomScaleNormal="130" workbookViewId="0">
      <selection activeCell="H15" sqref="H15"/>
    </sheetView>
  </sheetViews>
  <sheetFormatPr defaultRowHeight="12.75" x14ac:dyDescent="0.2"/>
  <cols>
    <col min="2" max="2" width="25.7109375" customWidth="1"/>
    <col min="3" max="3" width="11.140625" customWidth="1"/>
    <col min="4" max="4" width="12.5703125" customWidth="1"/>
    <col min="5" max="5" width="13.28515625" customWidth="1"/>
    <col min="6" max="6" width="14.28515625" customWidth="1"/>
  </cols>
  <sheetData>
    <row r="1" spans="1:6" ht="18" x14ac:dyDescent="0.25">
      <c r="A1" s="1" t="s">
        <v>15</v>
      </c>
      <c r="B1" s="2"/>
      <c r="C1" s="2"/>
    </row>
    <row r="3" spans="1:6" x14ac:dyDescent="0.2">
      <c r="B3" s="3"/>
      <c r="C3" s="4" t="s">
        <v>0</v>
      </c>
      <c r="D3" s="4" t="s">
        <v>1</v>
      </c>
      <c r="E3" s="4" t="s">
        <v>2</v>
      </c>
      <c r="F3" s="4" t="s">
        <v>3</v>
      </c>
    </row>
    <row r="4" spans="1:6" ht="23.25" customHeight="1" x14ac:dyDescent="0.2">
      <c r="B4" s="5" t="s">
        <v>4</v>
      </c>
      <c r="C4" s="6">
        <v>50</v>
      </c>
      <c r="D4" s="6">
        <f>F4</f>
        <v>60</v>
      </c>
      <c r="E4" s="6">
        <f>D4</f>
        <v>60</v>
      </c>
      <c r="F4" s="6">
        <v>60</v>
      </c>
    </row>
    <row r="5" spans="1:6" ht="24.75" customHeight="1" x14ac:dyDescent="0.2">
      <c r="B5" s="5" t="s">
        <v>5</v>
      </c>
      <c r="C5" s="6">
        <v>600</v>
      </c>
      <c r="D5" s="6">
        <f>C5</f>
        <v>600</v>
      </c>
      <c r="E5" s="6">
        <f>F5</f>
        <v>550</v>
      </c>
      <c r="F5" s="6">
        <v>550</v>
      </c>
    </row>
    <row r="6" spans="1:6" ht="26.25" customHeight="1" x14ac:dyDescent="0.2">
      <c r="B6" s="5" t="s">
        <v>6</v>
      </c>
      <c r="C6" s="6">
        <v>24</v>
      </c>
      <c r="D6" s="6">
        <f>C6</f>
        <v>24</v>
      </c>
      <c r="E6" s="6">
        <f>D6</f>
        <v>24</v>
      </c>
      <c r="F6" s="6">
        <v>25</v>
      </c>
    </row>
    <row r="7" spans="1:6" ht="28.5" customHeight="1" x14ac:dyDescent="0.2">
      <c r="B7" s="5" t="s">
        <v>7</v>
      </c>
      <c r="C7" s="7">
        <f>C4*C5*C6</f>
        <v>720000</v>
      </c>
      <c r="D7" s="7">
        <f>D4*D5*D6</f>
        <v>864000</v>
      </c>
      <c r="E7" s="7">
        <f>E4*E5*E6</f>
        <v>792000</v>
      </c>
      <c r="F7" s="7">
        <f>F4*F5*F6</f>
        <v>825000</v>
      </c>
    </row>
    <row r="9" spans="1:6" x14ac:dyDescent="0.2">
      <c r="B9" s="8" t="s">
        <v>8</v>
      </c>
      <c r="C9" s="9">
        <f>F7-C7</f>
        <v>105000</v>
      </c>
    </row>
    <row r="11" spans="1:6" x14ac:dyDescent="0.2">
      <c r="B11" s="8" t="s">
        <v>9</v>
      </c>
      <c r="D11" s="9">
        <f>D7-C7</f>
        <v>144000</v>
      </c>
    </row>
    <row r="13" spans="1:6" x14ac:dyDescent="0.2">
      <c r="B13" s="8" t="s">
        <v>10</v>
      </c>
      <c r="E13" s="10">
        <f>E7-D7</f>
        <v>-72000</v>
      </c>
    </row>
    <row r="15" spans="1:6" x14ac:dyDescent="0.2">
      <c r="B15" s="8" t="s">
        <v>11</v>
      </c>
      <c r="F15" s="9">
        <f>F7-E7</f>
        <v>33000</v>
      </c>
    </row>
    <row r="16" spans="1:6" x14ac:dyDescent="0.2">
      <c r="D16" s="11" t="s">
        <v>12</v>
      </c>
      <c r="E16" s="11"/>
      <c r="F16" s="11"/>
    </row>
    <row r="17" spans="4:6" x14ac:dyDescent="0.2">
      <c r="D17" s="11"/>
      <c r="E17" s="11"/>
      <c r="F17" s="11"/>
    </row>
    <row r="18" spans="4:6" x14ac:dyDescent="0.2">
      <c r="D18" s="11"/>
      <c r="E18" s="11" t="s">
        <v>13</v>
      </c>
      <c r="F18" s="11"/>
    </row>
    <row r="19" spans="4:6" x14ac:dyDescent="0.2">
      <c r="D19" s="11"/>
      <c r="E19" s="11"/>
      <c r="F19" s="11"/>
    </row>
    <row r="20" spans="4:6" x14ac:dyDescent="0.2">
      <c r="D20" s="11"/>
      <c r="E20" s="11"/>
      <c r="F20" s="11" t="s">
        <v>14</v>
      </c>
    </row>
    <row r="21" spans="4:6" x14ac:dyDescent="0.2">
      <c r="D21" s="11"/>
      <c r="E21" s="11"/>
      <c r="F21" s="1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20" zoomScaleNormal="120" workbookViewId="0">
      <selection activeCell="E15" sqref="E15"/>
    </sheetView>
  </sheetViews>
  <sheetFormatPr defaultRowHeight="12.75" x14ac:dyDescent="0.2"/>
  <cols>
    <col min="1" max="1" width="31.140625" style="72" customWidth="1"/>
    <col min="2" max="2" width="35.42578125" style="71" customWidth="1"/>
    <col min="3" max="3" width="11.28515625" style="72" customWidth="1"/>
    <col min="4" max="4" width="0.7109375" style="72" customWidth="1"/>
    <col min="5" max="5" width="18" style="72" customWidth="1"/>
    <col min="6" max="6" width="18.140625" style="72" customWidth="1"/>
    <col min="7" max="7" width="2" style="72" customWidth="1"/>
    <col min="8" max="8" width="11.85546875" style="72" customWidth="1"/>
    <col min="9" max="16384" width="9.140625" style="72"/>
  </cols>
  <sheetData>
    <row r="1" spans="1:8" ht="18" x14ac:dyDescent="0.25">
      <c r="A1" s="70" t="s">
        <v>46</v>
      </c>
    </row>
    <row r="2" spans="1:8" ht="13.5" thickBot="1" x14ac:dyDescent="0.25"/>
    <row r="3" spans="1:8" s="76" customFormat="1" ht="25.5" customHeight="1" thickBot="1" x14ac:dyDescent="0.35">
      <c r="A3" s="73" t="s">
        <v>47</v>
      </c>
      <c r="B3" s="74"/>
      <c r="C3" s="75"/>
      <c r="E3" s="77" t="s">
        <v>48</v>
      </c>
      <c r="F3" s="78" t="s">
        <v>49</v>
      </c>
      <c r="H3" s="79" t="s">
        <v>33</v>
      </c>
    </row>
    <row r="4" spans="1:8" x14ac:dyDescent="0.2">
      <c r="B4" s="80" t="s">
        <v>50</v>
      </c>
      <c r="C4" s="81">
        <v>30</v>
      </c>
      <c r="D4" s="82"/>
      <c r="E4" s="83"/>
      <c r="F4" s="84"/>
    </row>
    <row r="5" spans="1:8" x14ac:dyDescent="0.2">
      <c r="B5" s="80" t="s">
        <v>51</v>
      </c>
      <c r="C5" s="81"/>
      <c r="D5" s="81"/>
      <c r="E5" s="83">
        <v>0.01</v>
      </c>
      <c r="F5" s="84">
        <v>0.01</v>
      </c>
    </row>
    <row r="6" spans="1:8" x14ac:dyDescent="0.2">
      <c r="B6" s="80" t="s">
        <v>52</v>
      </c>
      <c r="C6" s="81"/>
      <c r="D6" s="81"/>
      <c r="E6" s="83">
        <v>100</v>
      </c>
      <c r="F6" s="84">
        <v>150</v>
      </c>
    </row>
    <row r="7" spans="1:8" ht="3.75" customHeight="1" x14ac:dyDescent="0.2">
      <c r="B7" s="80"/>
      <c r="C7" s="81"/>
      <c r="D7" s="81"/>
      <c r="E7" s="83"/>
      <c r="F7" s="84"/>
    </row>
    <row r="8" spans="1:8" x14ac:dyDescent="0.2">
      <c r="B8" s="80" t="s">
        <v>53</v>
      </c>
      <c r="C8" s="85">
        <v>14000000</v>
      </c>
      <c r="D8" s="81"/>
      <c r="E8" s="83"/>
      <c r="F8" s="84"/>
    </row>
    <row r="9" spans="1:8" x14ac:dyDescent="0.2">
      <c r="B9" s="80" t="s">
        <v>54</v>
      </c>
      <c r="C9" s="85">
        <v>7000000</v>
      </c>
      <c r="D9" s="81"/>
      <c r="E9" s="83"/>
      <c r="F9" s="84"/>
    </row>
    <row r="10" spans="1:8" x14ac:dyDescent="0.2">
      <c r="B10" s="80" t="s">
        <v>55</v>
      </c>
      <c r="C10" s="86">
        <v>3.0000000000000001E-3</v>
      </c>
      <c r="D10" s="81"/>
      <c r="E10" s="83"/>
      <c r="F10" s="84"/>
    </row>
    <row r="11" spans="1:8" ht="6.75" customHeight="1" thickBot="1" x14ac:dyDescent="0.25">
      <c r="B11" s="87"/>
      <c r="C11" s="88"/>
      <c r="D11" s="88"/>
      <c r="E11" s="89"/>
      <c r="F11" s="90"/>
    </row>
    <row r="12" spans="1:8" s="76" customFormat="1" ht="13.5" thickBot="1" x14ac:dyDescent="0.25">
      <c r="B12" s="302" t="s">
        <v>56</v>
      </c>
      <c r="C12" s="303"/>
      <c r="D12" s="91"/>
      <c r="E12" s="92" t="s">
        <v>57</v>
      </c>
      <c r="F12" s="93" t="s">
        <v>58</v>
      </c>
    </row>
    <row r="13" spans="1:8" x14ac:dyDescent="0.2">
      <c r="B13" s="94" t="s">
        <v>59</v>
      </c>
      <c r="C13" s="82"/>
      <c r="D13" s="82"/>
      <c r="E13" s="95">
        <v>1.5</v>
      </c>
      <c r="F13" s="96">
        <v>1.5</v>
      </c>
    </row>
    <row r="14" spans="1:8" x14ac:dyDescent="0.2">
      <c r="B14" s="80" t="s">
        <v>60</v>
      </c>
      <c r="C14" s="81"/>
      <c r="D14" s="81"/>
      <c r="E14" s="83">
        <v>83</v>
      </c>
      <c r="F14" s="84">
        <v>83</v>
      </c>
    </row>
    <row r="15" spans="1:8" ht="13.5" thickBot="1" x14ac:dyDescent="0.25">
      <c r="B15" s="80" t="s">
        <v>61</v>
      </c>
      <c r="C15" s="81"/>
      <c r="D15" s="81"/>
      <c r="E15" s="97">
        <v>0.7</v>
      </c>
      <c r="F15" s="98">
        <v>0.75</v>
      </c>
    </row>
    <row r="16" spans="1:8" x14ac:dyDescent="0.2">
      <c r="A16" s="99" t="s">
        <v>62</v>
      </c>
      <c r="B16" s="94" t="s">
        <v>63</v>
      </c>
      <c r="C16" s="82"/>
      <c r="D16" s="82"/>
      <c r="E16" s="95">
        <v>500</v>
      </c>
      <c r="F16" s="96">
        <v>500</v>
      </c>
    </row>
    <row r="17" spans="1:8" x14ac:dyDescent="0.2">
      <c r="A17" s="100" t="s">
        <v>64</v>
      </c>
      <c r="B17" s="80" t="s">
        <v>65</v>
      </c>
      <c r="C17" s="81"/>
      <c r="D17" s="81"/>
      <c r="E17" s="83">
        <v>1500</v>
      </c>
      <c r="F17" s="84">
        <v>1500</v>
      </c>
    </row>
    <row r="18" spans="1:8" ht="13.5" thickBot="1" x14ac:dyDescent="0.25">
      <c r="A18" s="101" t="s">
        <v>66</v>
      </c>
      <c r="B18" s="87" t="s">
        <v>67</v>
      </c>
      <c r="C18" s="88"/>
      <c r="D18" s="88"/>
      <c r="E18" s="89">
        <v>0.25</v>
      </c>
      <c r="F18" s="90">
        <v>0.3</v>
      </c>
    </row>
    <row r="19" spans="1:8" ht="6.75" customHeight="1" x14ac:dyDescent="0.2"/>
    <row r="20" spans="1:8" ht="15.75" customHeight="1" thickBot="1" x14ac:dyDescent="0.25">
      <c r="A20" s="102" t="s">
        <v>68</v>
      </c>
    </row>
    <row r="21" spans="1:8" x14ac:dyDescent="0.2">
      <c r="A21" s="103" t="s">
        <v>69</v>
      </c>
      <c r="B21" s="104" t="s">
        <v>70</v>
      </c>
      <c r="C21" s="105">
        <v>30</v>
      </c>
      <c r="D21" s="82"/>
      <c r="E21" s="95"/>
      <c r="F21" s="96"/>
      <c r="H21" s="106">
        <f t="shared" ref="H21:H26" si="0">SUM(C21:F21)</f>
        <v>30</v>
      </c>
    </row>
    <row r="22" spans="1:8" x14ac:dyDescent="0.2">
      <c r="A22" s="107"/>
      <c r="B22" s="108" t="s">
        <v>71</v>
      </c>
      <c r="C22" s="109"/>
      <c r="D22" s="110"/>
      <c r="E22" s="111">
        <f>E5*E6</f>
        <v>1</v>
      </c>
      <c r="F22" s="112">
        <f>F5*F6</f>
        <v>1.5</v>
      </c>
      <c r="H22" s="281">
        <f t="shared" si="0"/>
        <v>2.5</v>
      </c>
    </row>
    <row r="23" spans="1:8" x14ac:dyDescent="0.2">
      <c r="A23" s="114" t="s">
        <v>64</v>
      </c>
      <c r="B23" s="115" t="s">
        <v>72</v>
      </c>
      <c r="C23" s="116"/>
      <c r="D23" s="117"/>
      <c r="E23" s="118">
        <f>(1/(E14*E15))/60*E13*E16</f>
        <v>0.21514629948364891</v>
      </c>
      <c r="F23" s="119">
        <f>(1/(F14*F15))/60*F13*F16</f>
        <v>0.20080321285140559</v>
      </c>
      <c r="H23" s="120">
        <f t="shared" si="0"/>
        <v>0.41594951233505451</v>
      </c>
    </row>
    <row r="24" spans="1:8" x14ac:dyDescent="0.2">
      <c r="A24" s="109"/>
      <c r="B24" s="108" t="s">
        <v>73</v>
      </c>
      <c r="C24" s="109"/>
      <c r="D24" s="110"/>
      <c r="E24" s="121">
        <f>(1/(E14*E15))/60*E17</f>
        <v>0.43029259896729782</v>
      </c>
      <c r="F24" s="122">
        <f>(1/(F14*F15))/60*F17</f>
        <v>0.40160642570281119</v>
      </c>
      <c r="H24" s="120">
        <f t="shared" si="0"/>
        <v>0.83189902467010901</v>
      </c>
    </row>
    <row r="25" spans="1:8" x14ac:dyDescent="0.2">
      <c r="A25" s="123" t="s">
        <v>66</v>
      </c>
      <c r="B25" s="124" t="s">
        <v>74</v>
      </c>
      <c r="C25" s="125"/>
      <c r="D25" s="126"/>
      <c r="E25" s="127">
        <f>E18</f>
        <v>0.25</v>
      </c>
      <c r="F25" s="128">
        <f>F18</f>
        <v>0.3</v>
      </c>
      <c r="H25" s="129">
        <f t="shared" si="0"/>
        <v>0.55000000000000004</v>
      </c>
    </row>
    <row r="26" spans="1:8" ht="13.5" thickBot="1" x14ac:dyDescent="0.25">
      <c r="A26" s="130" t="s">
        <v>55</v>
      </c>
      <c r="B26" s="131" t="s">
        <v>55</v>
      </c>
      <c r="C26" s="132">
        <f>C10*C21</f>
        <v>0.09</v>
      </c>
      <c r="D26" s="88"/>
      <c r="E26" s="133">
        <f>SUM(E21:E25)*C10</f>
        <v>5.6863166953528398E-3</v>
      </c>
      <c r="F26" s="134">
        <f>SUM(F21:F25)*C10</f>
        <v>7.2072289156626503E-3</v>
      </c>
      <c r="H26" s="120">
        <f t="shared" si="0"/>
        <v>0.10289354561101549</v>
      </c>
    </row>
    <row r="27" spans="1:8" ht="13.5" thickBot="1" x14ac:dyDescent="0.25">
      <c r="B27" s="135" t="s">
        <v>75</v>
      </c>
      <c r="C27" s="136">
        <f>SUM(C21:C26)</f>
        <v>30.09</v>
      </c>
      <c r="D27" s="137"/>
      <c r="E27" s="138">
        <f>SUM(E21:E26)</f>
        <v>1.9011252151462996</v>
      </c>
      <c r="F27" s="139">
        <f>SUM(F21:F26)</f>
        <v>2.4096168674698792</v>
      </c>
      <c r="H27" s="140">
        <f>SUM(H21:H26)</f>
        <v>34.400742082616176</v>
      </c>
    </row>
    <row r="28" spans="1:8" ht="13.5" thickBot="1" x14ac:dyDescent="0.25"/>
    <row r="29" spans="1:8" x14ac:dyDescent="0.2">
      <c r="A29" s="141" t="s">
        <v>76</v>
      </c>
      <c r="B29" s="71" t="s">
        <v>77</v>
      </c>
      <c r="H29" s="106">
        <f>H26*C9</f>
        <v>720254.81927710841</v>
      </c>
    </row>
    <row r="30" spans="1:8" x14ac:dyDescent="0.2">
      <c r="B30" s="71" t="s">
        <v>78</v>
      </c>
      <c r="H30" s="113">
        <f>C9*(H21+H22)</f>
        <v>227500000</v>
      </c>
    </row>
    <row r="31" spans="1:8" x14ac:dyDescent="0.2">
      <c r="B31" s="71" t="s">
        <v>79</v>
      </c>
      <c r="H31" s="113">
        <f>C9*H23</f>
        <v>2911646.5863453816</v>
      </c>
    </row>
    <row r="32" spans="1:8" x14ac:dyDescent="0.2">
      <c r="B32" s="71" t="s">
        <v>80</v>
      </c>
      <c r="H32" s="113">
        <f>C9*H24</f>
        <v>5823293.1726907631</v>
      </c>
    </row>
    <row r="33" spans="2:8" x14ac:dyDescent="0.2">
      <c r="B33" s="71" t="s">
        <v>81</v>
      </c>
      <c r="H33" s="113">
        <f>C9*H25</f>
        <v>3850000.0000000005</v>
      </c>
    </row>
    <row r="34" spans="2:8" ht="13.5" thickBot="1" x14ac:dyDescent="0.25">
      <c r="B34" s="142" t="s">
        <v>82</v>
      </c>
      <c r="H34" s="143">
        <f>SUM(H29:H33)</f>
        <v>240805194.57831323</v>
      </c>
    </row>
  </sheetData>
  <mergeCells count="1">
    <mergeCell ref="B12:C12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120" zoomScaleNormal="120" workbookViewId="0">
      <selection activeCell="D20" sqref="D20"/>
    </sheetView>
  </sheetViews>
  <sheetFormatPr defaultRowHeight="12.75" x14ac:dyDescent="0.2"/>
  <cols>
    <col min="2" max="2" width="30.5703125" style="198" customWidth="1"/>
    <col min="3" max="3" width="26.28515625" customWidth="1"/>
    <col min="4" max="4" width="14.42578125" customWidth="1"/>
    <col min="6" max="6" width="17" customWidth="1"/>
    <col min="258" max="258" width="30.5703125" customWidth="1"/>
    <col min="259" max="259" width="26.28515625" customWidth="1"/>
    <col min="260" max="260" width="14.42578125" customWidth="1"/>
    <col min="262" max="262" width="17" customWidth="1"/>
    <col min="514" max="514" width="30.5703125" customWidth="1"/>
    <col min="515" max="515" width="26.28515625" customWidth="1"/>
    <col min="516" max="516" width="14.42578125" customWidth="1"/>
    <col min="518" max="518" width="17" customWidth="1"/>
    <col min="770" max="770" width="30.5703125" customWidth="1"/>
    <col min="771" max="771" width="26.28515625" customWidth="1"/>
    <col min="772" max="772" width="14.42578125" customWidth="1"/>
    <col min="774" max="774" width="17" customWidth="1"/>
    <col min="1026" max="1026" width="30.5703125" customWidth="1"/>
    <col min="1027" max="1027" width="26.28515625" customWidth="1"/>
    <col min="1028" max="1028" width="14.42578125" customWidth="1"/>
    <col min="1030" max="1030" width="17" customWidth="1"/>
    <col min="1282" max="1282" width="30.5703125" customWidth="1"/>
    <col min="1283" max="1283" width="26.28515625" customWidth="1"/>
    <col min="1284" max="1284" width="14.42578125" customWidth="1"/>
    <col min="1286" max="1286" width="17" customWidth="1"/>
    <col min="1538" max="1538" width="30.5703125" customWidth="1"/>
    <col min="1539" max="1539" width="26.28515625" customWidth="1"/>
    <col min="1540" max="1540" width="14.42578125" customWidth="1"/>
    <col min="1542" max="1542" width="17" customWidth="1"/>
    <col min="1794" max="1794" width="30.5703125" customWidth="1"/>
    <col min="1795" max="1795" width="26.28515625" customWidth="1"/>
    <col min="1796" max="1796" width="14.42578125" customWidth="1"/>
    <col min="1798" max="1798" width="17" customWidth="1"/>
    <col min="2050" max="2050" width="30.5703125" customWidth="1"/>
    <col min="2051" max="2051" width="26.28515625" customWidth="1"/>
    <col min="2052" max="2052" width="14.42578125" customWidth="1"/>
    <col min="2054" max="2054" width="17" customWidth="1"/>
    <col min="2306" max="2306" width="30.5703125" customWidth="1"/>
    <col min="2307" max="2307" width="26.28515625" customWidth="1"/>
    <col min="2308" max="2308" width="14.42578125" customWidth="1"/>
    <col min="2310" max="2310" width="17" customWidth="1"/>
    <col min="2562" max="2562" width="30.5703125" customWidth="1"/>
    <col min="2563" max="2563" width="26.28515625" customWidth="1"/>
    <col min="2564" max="2564" width="14.42578125" customWidth="1"/>
    <col min="2566" max="2566" width="17" customWidth="1"/>
    <col min="2818" max="2818" width="30.5703125" customWidth="1"/>
    <col min="2819" max="2819" width="26.28515625" customWidth="1"/>
    <col min="2820" max="2820" width="14.42578125" customWidth="1"/>
    <col min="2822" max="2822" width="17" customWidth="1"/>
    <col min="3074" max="3074" width="30.5703125" customWidth="1"/>
    <col min="3075" max="3075" width="26.28515625" customWidth="1"/>
    <col min="3076" max="3076" width="14.42578125" customWidth="1"/>
    <col min="3078" max="3078" width="17" customWidth="1"/>
    <col min="3330" max="3330" width="30.5703125" customWidth="1"/>
    <col min="3331" max="3331" width="26.28515625" customWidth="1"/>
    <col min="3332" max="3332" width="14.42578125" customWidth="1"/>
    <col min="3334" max="3334" width="17" customWidth="1"/>
    <col min="3586" max="3586" width="30.5703125" customWidth="1"/>
    <col min="3587" max="3587" width="26.28515625" customWidth="1"/>
    <col min="3588" max="3588" width="14.42578125" customWidth="1"/>
    <col min="3590" max="3590" width="17" customWidth="1"/>
    <col min="3842" max="3842" width="30.5703125" customWidth="1"/>
    <col min="3843" max="3843" width="26.28515625" customWidth="1"/>
    <col min="3844" max="3844" width="14.42578125" customWidth="1"/>
    <col min="3846" max="3846" width="17" customWidth="1"/>
    <col min="4098" max="4098" width="30.5703125" customWidth="1"/>
    <col min="4099" max="4099" width="26.28515625" customWidth="1"/>
    <col min="4100" max="4100" width="14.42578125" customWidth="1"/>
    <col min="4102" max="4102" width="17" customWidth="1"/>
    <col min="4354" max="4354" width="30.5703125" customWidth="1"/>
    <col min="4355" max="4355" width="26.28515625" customWidth="1"/>
    <col min="4356" max="4356" width="14.42578125" customWidth="1"/>
    <col min="4358" max="4358" width="17" customWidth="1"/>
    <col min="4610" max="4610" width="30.5703125" customWidth="1"/>
    <col min="4611" max="4611" width="26.28515625" customWidth="1"/>
    <col min="4612" max="4612" width="14.42578125" customWidth="1"/>
    <col min="4614" max="4614" width="17" customWidth="1"/>
    <col min="4866" max="4866" width="30.5703125" customWidth="1"/>
    <col min="4867" max="4867" width="26.28515625" customWidth="1"/>
    <col min="4868" max="4868" width="14.42578125" customWidth="1"/>
    <col min="4870" max="4870" width="17" customWidth="1"/>
    <col min="5122" max="5122" width="30.5703125" customWidth="1"/>
    <col min="5123" max="5123" width="26.28515625" customWidth="1"/>
    <col min="5124" max="5124" width="14.42578125" customWidth="1"/>
    <col min="5126" max="5126" width="17" customWidth="1"/>
    <col min="5378" max="5378" width="30.5703125" customWidth="1"/>
    <col min="5379" max="5379" width="26.28515625" customWidth="1"/>
    <col min="5380" max="5380" width="14.42578125" customWidth="1"/>
    <col min="5382" max="5382" width="17" customWidth="1"/>
    <col min="5634" max="5634" width="30.5703125" customWidth="1"/>
    <col min="5635" max="5635" width="26.28515625" customWidth="1"/>
    <col min="5636" max="5636" width="14.42578125" customWidth="1"/>
    <col min="5638" max="5638" width="17" customWidth="1"/>
    <col min="5890" max="5890" width="30.5703125" customWidth="1"/>
    <col min="5891" max="5891" width="26.28515625" customWidth="1"/>
    <col min="5892" max="5892" width="14.42578125" customWidth="1"/>
    <col min="5894" max="5894" width="17" customWidth="1"/>
    <col min="6146" max="6146" width="30.5703125" customWidth="1"/>
    <col min="6147" max="6147" width="26.28515625" customWidth="1"/>
    <col min="6148" max="6148" width="14.42578125" customWidth="1"/>
    <col min="6150" max="6150" width="17" customWidth="1"/>
    <col min="6402" max="6402" width="30.5703125" customWidth="1"/>
    <col min="6403" max="6403" width="26.28515625" customWidth="1"/>
    <col min="6404" max="6404" width="14.42578125" customWidth="1"/>
    <col min="6406" max="6406" width="17" customWidth="1"/>
    <col min="6658" max="6658" width="30.5703125" customWidth="1"/>
    <col min="6659" max="6659" width="26.28515625" customWidth="1"/>
    <col min="6660" max="6660" width="14.42578125" customWidth="1"/>
    <col min="6662" max="6662" width="17" customWidth="1"/>
    <col min="6914" max="6914" width="30.5703125" customWidth="1"/>
    <col min="6915" max="6915" width="26.28515625" customWidth="1"/>
    <col min="6916" max="6916" width="14.42578125" customWidth="1"/>
    <col min="6918" max="6918" width="17" customWidth="1"/>
    <col min="7170" max="7170" width="30.5703125" customWidth="1"/>
    <col min="7171" max="7171" width="26.28515625" customWidth="1"/>
    <col min="7172" max="7172" width="14.42578125" customWidth="1"/>
    <col min="7174" max="7174" width="17" customWidth="1"/>
    <col min="7426" max="7426" width="30.5703125" customWidth="1"/>
    <col min="7427" max="7427" width="26.28515625" customWidth="1"/>
    <col min="7428" max="7428" width="14.42578125" customWidth="1"/>
    <col min="7430" max="7430" width="17" customWidth="1"/>
    <col min="7682" max="7682" width="30.5703125" customWidth="1"/>
    <col min="7683" max="7683" width="26.28515625" customWidth="1"/>
    <col min="7684" max="7684" width="14.42578125" customWidth="1"/>
    <col min="7686" max="7686" width="17" customWidth="1"/>
    <col min="7938" max="7938" width="30.5703125" customWidth="1"/>
    <col min="7939" max="7939" width="26.28515625" customWidth="1"/>
    <col min="7940" max="7940" width="14.42578125" customWidth="1"/>
    <col min="7942" max="7942" width="17" customWidth="1"/>
    <col min="8194" max="8194" width="30.5703125" customWidth="1"/>
    <col min="8195" max="8195" width="26.28515625" customWidth="1"/>
    <col min="8196" max="8196" width="14.42578125" customWidth="1"/>
    <col min="8198" max="8198" width="17" customWidth="1"/>
    <col min="8450" max="8450" width="30.5703125" customWidth="1"/>
    <col min="8451" max="8451" width="26.28515625" customWidth="1"/>
    <col min="8452" max="8452" width="14.42578125" customWidth="1"/>
    <col min="8454" max="8454" width="17" customWidth="1"/>
    <col min="8706" max="8706" width="30.5703125" customWidth="1"/>
    <col min="8707" max="8707" width="26.28515625" customWidth="1"/>
    <col min="8708" max="8708" width="14.42578125" customWidth="1"/>
    <col min="8710" max="8710" width="17" customWidth="1"/>
    <col min="8962" max="8962" width="30.5703125" customWidth="1"/>
    <col min="8963" max="8963" width="26.28515625" customWidth="1"/>
    <col min="8964" max="8964" width="14.42578125" customWidth="1"/>
    <col min="8966" max="8966" width="17" customWidth="1"/>
    <col min="9218" max="9218" width="30.5703125" customWidth="1"/>
    <col min="9219" max="9219" width="26.28515625" customWidth="1"/>
    <col min="9220" max="9220" width="14.42578125" customWidth="1"/>
    <col min="9222" max="9222" width="17" customWidth="1"/>
    <col min="9474" max="9474" width="30.5703125" customWidth="1"/>
    <col min="9475" max="9475" width="26.28515625" customWidth="1"/>
    <col min="9476" max="9476" width="14.42578125" customWidth="1"/>
    <col min="9478" max="9478" width="17" customWidth="1"/>
    <col min="9730" max="9730" width="30.5703125" customWidth="1"/>
    <col min="9731" max="9731" width="26.28515625" customWidth="1"/>
    <col min="9732" max="9732" width="14.42578125" customWidth="1"/>
    <col min="9734" max="9734" width="17" customWidth="1"/>
    <col min="9986" max="9986" width="30.5703125" customWidth="1"/>
    <col min="9987" max="9987" width="26.28515625" customWidth="1"/>
    <col min="9988" max="9988" width="14.42578125" customWidth="1"/>
    <col min="9990" max="9990" width="17" customWidth="1"/>
    <col min="10242" max="10242" width="30.5703125" customWidth="1"/>
    <col min="10243" max="10243" width="26.28515625" customWidth="1"/>
    <col min="10244" max="10244" width="14.42578125" customWidth="1"/>
    <col min="10246" max="10246" width="17" customWidth="1"/>
    <col min="10498" max="10498" width="30.5703125" customWidth="1"/>
    <col min="10499" max="10499" width="26.28515625" customWidth="1"/>
    <col min="10500" max="10500" width="14.42578125" customWidth="1"/>
    <col min="10502" max="10502" width="17" customWidth="1"/>
    <col min="10754" max="10754" width="30.5703125" customWidth="1"/>
    <col min="10755" max="10755" width="26.28515625" customWidth="1"/>
    <col min="10756" max="10756" width="14.42578125" customWidth="1"/>
    <col min="10758" max="10758" width="17" customWidth="1"/>
    <col min="11010" max="11010" width="30.5703125" customWidth="1"/>
    <col min="11011" max="11011" width="26.28515625" customWidth="1"/>
    <col min="11012" max="11012" width="14.42578125" customWidth="1"/>
    <col min="11014" max="11014" width="17" customWidth="1"/>
    <col min="11266" max="11266" width="30.5703125" customWidth="1"/>
    <col min="11267" max="11267" width="26.28515625" customWidth="1"/>
    <col min="11268" max="11268" width="14.42578125" customWidth="1"/>
    <col min="11270" max="11270" width="17" customWidth="1"/>
    <col min="11522" max="11522" width="30.5703125" customWidth="1"/>
    <col min="11523" max="11523" width="26.28515625" customWidth="1"/>
    <col min="11524" max="11524" width="14.42578125" customWidth="1"/>
    <col min="11526" max="11526" width="17" customWidth="1"/>
    <col min="11778" max="11778" width="30.5703125" customWidth="1"/>
    <col min="11779" max="11779" width="26.28515625" customWidth="1"/>
    <col min="11780" max="11780" width="14.42578125" customWidth="1"/>
    <col min="11782" max="11782" width="17" customWidth="1"/>
    <col min="12034" max="12034" width="30.5703125" customWidth="1"/>
    <col min="12035" max="12035" width="26.28515625" customWidth="1"/>
    <col min="12036" max="12036" width="14.42578125" customWidth="1"/>
    <col min="12038" max="12038" width="17" customWidth="1"/>
    <col min="12290" max="12290" width="30.5703125" customWidth="1"/>
    <col min="12291" max="12291" width="26.28515625" customWidth="1"/>
    <col min="12292" max="12292" width="14.42578125" customWidth="1"/>
    <col min="12294" max="12294" width="17" customWidth="1"/>
    <col min="12546" max="12546" width="30.5703125" customWidth="1"/>
    <col min="12547" max="12547" width="26.28515625" customWidth="1"/>
    <col min="12548" max="12548" width="14.42578125" customWidth="1"/>
    <col min="12550" max="12550" width="17" customWidth="1"/>
    <col min="12802" max="12802" width="30.5703125" customWidth="1"/>
    <col min="12803" max="12803" width="26.28515625" customWidth="1"/>
    <col min="12804" max="12804" width="14.42578125" customWidth="1"/>
    <col min="12806" max="12806" width="17" customWidth="1"/>
    <col min="13058" max="13058" width="30.5703125" customWidth="1"/>
    <col min="13059" max="13059" width="26.28515625" customWidth="1"/>
    <col min="13060" max="13060" width="14.42578125" customWidth="1"/>
    <col min="13062" max="13062" width="17" customWidth="1"/>
    <col min="13314" max="13314" width="30.5703125" customWidth="1"/>
    <col min="13315" max="13315" width="26.28515625" customWidth="1"/>
    <col min="13316" max="13316" width="14.42578125" customWidth="1"/>
    <col min="13318" max="13318" width="17" customWidth="1"/>
    <col min="13570" max="13570" width="30.5703125" customWidth="1"/>
    <col min="13571" max="13571" width="26.28515625" customWidth="1"/>
    <col min="13572" max="13572" width="14.42578125" customWidth="1"/>
    <col min="13574" max="13574" width="17" customWidth="1"/>
    <col min="13826" max="13826" width="30.5703125" customWidth="1"/>
    <col min="13827" max="13827" width="26.28515625" customWidth="1"/>
    <col min="13828" max="13828" width="14.42578125" customWidth="1"/>
    <col min="13830" max="13830" width="17" customWidth="1"/>
    <col min="14082" max="14082" width="30.5703125" customWidth="1"/>
    <col min="14083" max="14083" width="26.28515625" customWidth="1"/>
    <col min="14084" max="14084" width="14.42578125" customWidth="1"/>
    <col min="14086" max="14086" width="17" customWidth="1"/>
    <col min="14338" max="14338" width="30.5703125" customWidth="1"/>
    <col min="14339" max="14339" width="26.28515625" customWidth="1"/>
    <col min="14340" max="14340" width="14.42578125" customWidth="1"/>
    <col min="14342" max="14342" width="17" customWidth="1"/>
    <col min="14594" max="14594" width="30.5703125" customWidth="1"/>
    <col min="14595" max="14595" width="26.28515625" customWidth="1"/>
    <col min="14596" max="14596" width="14.42578125" customWidth="1"/>
    <col min="14598" max="14598" width="17" customWidth="1"/>
    <col min="14850" max="14850" width="30.5703125" customWidth="1"/>
    <col min="14851" max="14851" width="26.28515625" customWidth="1"/>
    <col min="14852" max="14852" width="14.42578125" customWidth="1"/>
    <col min="14854" max="14854" width="17" customWidth="1"/>
    <col min="15106" max="15106" width="30.5703125" customWidth="1"/>
    <col min="15107" max="15107" width="26.28515625" customWidth="1"/>
    <col min="15108" max="15108" width="14.42578125" customWidth="1"/>
    <col min="15110" max="15110" width="17" customWidth="1"/>
    <col min="15362" max="15362" width="30.5703125" customWidth="1"/>
    <col min="15363" max="15363" width="26.28515625" customWidth="1"/>
    <col min="15364" max="15364" width="14.42578125" customWidth="1"/>
    <col min="15366" max="15366" width="17" customWidth="1"/>
    <col min="15618" max="15618" width="30.5703125" customWidth="1"/>
    <col min="15619" max="15619" width="26.28515625" customWidth="1"/>
    <col min="15620" max="15620" width="14.42578125" customWidth="1"/>
    <col min="15622" max="15622" width="17" customWidth="1"/>
    <col min="15874" max="15874" width="30.5703125" customWidth="1"/>
    <col min="15875" max="15875" width="26.28515625" customWidth="1"/>
    <col min="15876" max="15876" width="14.42578125" customWidth="1"/>
    <col min="15878" max="15878" width="17" customWidth="1"/>
    <col min="16130" max="16130" width="30.5703125" customWidth="1"/>
    <col min="16131" max="16131" width="26.28515625" customWidth="1"/>
    <col min="16132" max="16132" width="14.42578125" customWidth="1"/>
    <col min="16134" max="16134" width="17" customWidth="1"/>
  </cols>
  <sheetData>
    <row r="1" spans="1:6" ht="16.5" thickBot="1" x14ac:dyDescent="0.3">
      <c r="A1" s="197"/>
      <c r="B1" s="198" t="s">
        <v>146</v>
      </c>
      <c r="C1" s="199" t="s">
        <v>147</v>
      </c>
      <c r="D1" s="200" t="s">
        <v>148</v>
      </c>
    </row>
    <row r="2" spans="1:6" ht="19.5" customHeight="1" thickBot="1" x14ac:dyDescent="0.25">
      <c r="B2" s="201" t="s">
        <v>149</v>
      </c>
      <c r="C2" s="201"/>
      <c r="D2" s="202" t="s">
        <v>150</v>
      </c>
    </row>
    <row r="3" spans="1:6" x14ac:dyDescent="0.2">
      <c r="B3" s="203" t="s">
        <v>151</v>
      </c>
      <c r="C3" s="42">
        <v>1860000</v>
      </c>
      <c r="D3" s="42">
        <v>1800000</v>
      </c>
    </row>
    <row r="4" spans="1:6" x14ac:dyDescent="0.2">
      <c r="B4" s="203" t="s">
        <v>152</v>
      </c>
      <c r="C4" s="42">
        <v>984300</v>
      </c>
      <c r="D4" s="42">
        <v>750000</v>
      </c>
    </row>
    <row r="5" spans="1:6" x14ac:dyDescent="0.2">
      <c r="B5" s="203" t="s">
        <v>153</v>
      </c>
      <c r="C5" s="42">
        <v>54200</v>
      </c>
      <c r="D5" s="42">
        <v>40000</v>
      </c>
    </row>
    <row r="6" spans="1:6" x14ac:dyDescent="0.2">
      <c r="B6" s="203" t="s">
        <v>154</v>
      </c>
      <c r="C6" s="42">
        <v>420000</v>
      </c>
      <c r="D6" s="42">
        <v>350000</v>
      </c>
    </row>
    <row r="7" spans="1:6" x14ac:dyDescent="0.2">
      <c r="B7" s="203" t="s">
        <v>137</v>
      </c>
      <c r="C7" s="42">
        <v>720000</v>
      </c>
      <c r="D7" s="42">
        <v>680000</v>
      </c>
    </row>
    <row r="8" spans="1:6" x14ac:dyDescent="0.2">
      <c r="B8" s="203" t="s">
        <v>155</v>
      </c>
      <c r="C8" s="42">
        <v>82000</v>
      </c>
      <c r="D8" s="42">
        <v>80000</v>
      </c>
    </row>
    <row r="9" spans="1:6" ht="13.5" thickBot="1" x14ac:dyDescent="0.25">
      <c r="B9" s="203" t="s">
        <v>156</v>
      </c>
      <c r="C9" s="42">
        <v>382000</v>
      </c>
      <c r="D9" s="42">
        <v>360000</v>
      </c>
    </row>
    <row r="10" spans="1:6" ht="13.5" thickBot="1" x14ac:dyDescent="0.25">
      <c r="B10" s="204" t="s">
        <v>157</v>
      </c>
      <c r="C10" s="205">
        <f>SUM(C3:C9)</f>
        <v>4502500</v>
      </c>
      <c r="D10" s="206">
        <f>SUM(D3:D9)</f>
        <v>4060000</v>
      </c>
    </row>
    <row r="11" spans="1:6" ht="13.5" thickBot="1" x14ac:dyDescent="0.25"/>
    <row r="12" spans="1:6" x14ac:dyDescent="0.2">
      <c r="F12" s="207" t="s">
        <v>158</v>
      </c>
    </row>
    <row r="13" spans="1:6" ht="13.5" thickBot="1" x14ac:dyDescent="0.25">
      <c r="B13" s="198" t="s">
        <v>159</v>
      </c>
      <c r="C13" s="67">
        <f>SUM(C14:C15)</f>
        <v>7970</v>
      </c>
      <c r="D13" s="67">
        <f>SUM(D14:D15)</f>
        <v>8000</v>
      </c>
      <c r="F13" s="208">
        <f>D10/D13</f>
        <v>507.5</v>
      </c>
    </row>
    <row r="14" spans="1:6" x14ac:dyDescent="0.2">
      <c r="B14" s="198" t="s">
        <v>160</v>
      </c>
      <c r="C14" s="67">
        <v>6820</v>
      </c>
      <c r="D14">
        <v>6500</v>
      </c>
    </row>
    <row r="15" spans="1:6" x14ac:dyDescent="0.2">
      <c r="B15" s="198" t="s">
        <v>161</v>
      </c>
      <c r="C15" s="67">
        <v>1150</v>
      </c>
      <c r="D15">
        <v>1500</v>
      </c>
    </row>
    <row r="16" spans="1:6" x14ac:dyDescent="0.2">
      <c r="C16" s="67"/>
    </row>
    <row r="18" spans="2:6" x14ac:dyDescent="0.2">
      <c r="B18" s="209" t="s">
        <v>162</v>
      </c>
      <c r="C18" t="s">
        <v>163</v>
      </c>
      <c r="D18" s="11" t="s">
        <v>164</v>
      </c>
    </row>
    <row r="19" spans="2:6" ht="6.75" customHeight="1" thickBot="1" x14ac:dyDescent="0.25">
      <c r="D19" s="3"/>
    </row>
    <row r="20" spans="2:6" x14ac:dyDescent="0.2">
      <c r="B20" s="210" t="s">
        <v>165</v>
      </c>
      <c r="C20" s="211">
        <v>3800</v>
      </c>
      <c r="D20" s="212">
        <f>C20*$F$13</f>
        <v>1928500</v>
      </c>
    </row>
    <row r="21" spans="2:6" ht="13.5" thickBot="1" x14ac:dyDescent="0.25">
      <c r="B21" s="213" t="s">
        <v>166</v>
      </c>
      <c r="C21" s="214">
        <v>2200</v>
      </c>
      <c r="D21" s="215">
        <f>C21*$F$13</f>
        <v>1116500</v>
      </c>
    </row>
    <row r="22" spans="2:6" x14ac:dyDescent="0.2">
      <c r="B22" s="216" t="s">
        <v>167</v>
      </c>
      <c r="C22" s="217">
        <v>300</v>
      </c>
      <c r="D22" s="218">
        <f>C22*$F$13</f>
        <v>152250</v>
      </c>
      <c r="F22" s="219" t="s">
        <v>168</v>
      </c>
    </row>
    <row r="23" spans="2:6" ht="13.5" thickBot="1" x14ac:dyDescent="0.25">
      <c r="B23" s="220" t="s">
        <v>169</v>
      </c>
      <c r="C23" s="221">
        <v>200</v>
      </c>
      <c r="D23" s="222">
        <f>C23*$F$13</f>
        <v>101500</v>
      </c>
      <c r="F23" s="223">
        <f>D15*F13*0.05</f>
        <v>38062.5</v>
      </c>
    </row>
    <row r="24" spans="2:6" x14ac:dyDescent="0.2">
      <c r="C24" s="67"/>
      <c r="D24" s="67"/>
    </row>
    <row r="25" spans="2:6" x14ac:dyDescent="0.2">
      <c r="C25" s="67"/>
      <c r="D25" s="67"/>
    </row>
    <row r="26" spans="2:6" x14ac:dyDescent="0.2">
      <c r="B26" s="224" t="s">
        <v>170</v>
      </c>
      <c r="C26" s="67">
        <v>1500</v>
      </c>
      <c r="D26" s="67">
        <f>C26*$F$13</f>
        <v>761250</v>
      </c>
    </row>
    <row r="27" spans="2:6" x14ac:dyDescent="0.2">
      <c r="C27" s="67"/>
      <c r="D27" s="67"/>
    </row>
  </sheetData>
  <pageMargins left="0.42" right="0.77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20" zoomScale="160" zoomScaleNormal="160" workbookViewId="0">
      <selection activeCell="H41" sqref="H41"/>
    </sheetView>
  </sheetViews>
  <sheetFormatPr defaultRowHeight="12.75" x14ac:dyDescent="0.2"/>
  <cols>
    <col min="1" max="1" width="39.42578125" style="3" customWidth="1"/>
    <col min="2" max="2" width="10" customWidth="1"/>
    <col min="3" max="3" width="10.140625" customWidth="1"/>
    <col min="4" max="4" width="10.5703125" bestFit="1" customWidth="1"/>
    <col min="5" max="5" width="11.28515625" customWidth="1"/>
    <col min="6" max="6" width="11.42578125" customWidth="1"/>
    <col min="7" max="7" width="12.28515625" style="11" customWidth="1"/>
    <col min="8" max="8" width="13.140625" style="11" customWidth="1"/>
    <col min="9" max="9" width="20.140625" customWidth="1"/>
    <col min="10" max="11" width="10.140625" bestFit="1" customWidth="1"/>
    <col min="257" max="257" width="41" customWidth="1"/>
    <col min="258" max="259" width="9.7109375" bestFit="1" customWidth="1"/>
    <col min="260" max="260" width="10.5703125" bestFit="1" customWidth="1"/>
    <col min="261" max="262" width="10.7109375" bestFit="1" customWidth="1"/>
    <col min="263" max="263" width="14.85546875" customWidth="1"/>
    <col min="264" max="264" width="13.140625" customWidth="1"/>
    <col min="265" max="265" width="20.140625" customWidth="1"/>
    <col min="266" max="267" width="10.140625" bestFit="1" customWidth="1"/>
    <col min="513" max="513" width="41" customWidth="1"/>
    <col min="514" max="515" width="9.7109375" bestFit="1" customWidth="1"/>
    <col min="516" max="516" width="10.5703125" bestFit="1" customWidth="1"/>
    <col min="517" max="518" width="10.7109375" bestFit="1" customWidth="1"/>
    <col min="519" max="519" width="14.85546875" customWidth="1"/>
    <col min="520" max="520" width="13.140625" customWidth="1"/>
    <col min="521" max="521" width="20.140625" customWidth="1"/>
    <col min="522" max="523" width="10.140625" bestFit="1" customWidth="1"/>
    <col min="769" max="769" width="41" customWidth="1"/>
    <col min="770" max="771" width="9.7109375" bestFit="1" customWidth="1"/>
    <col min="772" max="772" width="10.5703125" bestFit="1" customWidth="1"/>
    <col min="773" max="774" width="10.7109375" bestFit="1" customWidth="1"/>
    <col min="775" max="775" width="14.85546875" customWidth="1"/>
    <col min="776" max="776" width="13.140625" customWidth="1"/>
    <col min="777" max="777" width="20.140625" customWidth="1"/>
    <col min="778" max="779" width="10.140625" bestFit="1" customWidth="1"/>
    <col min="1025" max="1025" width="41" customWidth="1"/>
    <col min="1026" max="1027" width="9.7109375" bestFit="1" customWidth="1"/>
    <col min="1028" max="1028" width="10.5703125" bestFit="1" customWidth="1"/>
    <col min="1029" max="1030" width="10.7109375" bestFit="1" customWidth="1"/>
    <col min="1031" max="1031" width="14.85546875" customWidth="1"/>
    <col min="1032" max="1032" width="13.140625" customWidth="1"/>
    <col min="1033" max="1033" width="20.140625" customWidth="1"/>
    <col min="1034" max="1035" width="10.140625" bestFit="1" customWidth="1"/>
    <col min="1281" max="1281" width="41" customWidth="1"/>
    <col min="1282" max="1283" width="9.7109375" bestFit="1" customWidth="1"/>
    <col min="1284" max="1284" width="10.5703125" bestFit="1" customWidth="1"/>
    <col min="1285" max="1286" width="10.7109375" bestFit="1" customWidth="1"/>
    <col min="1287" max="1287" width="14.85546875" customWidth="1"/>
    <col min="1288" max="1288" width="13.140625" customWidth="1"/>
    <col min="1289" max="1289" width="20.140625" customWidth="1"/>
    <col min="1290" max="1291" width="10.140625" bestFit="1" customWidth="1"/>
    <col min="1537" max="1537" width="41" customWidth="1"/>
    <col min="1538" max="1539" width="9.7109375" bestFit="1" customWidth="1"/>
    <col min="1540" max="1540" width="10.5703125" bestFit="1" customWidth="1"/>
    <col min="1541" max="1542" width="10.7109375" bestFit="1" customWidth="1"/>
    <col min="1543" max="1543" width="14.85546875" customWidth="1"/>
    <col min="1544" max="1544" width="13.140625" customWidth="1"/>
    <col min="1545" max="1545" width="20.140625" customWidth="1"/>
    <col min="1546" max="1547" width="10.140625" bestFit="1" customWidth="1"/>
    <col min="1793" max="1793" width="41" customWidth="1"/>
    <col min="1794" max="1795" width="9.7109375" bestFit="1" customWidth="1"/>
    <col min="1796" max="1796" width="10.5703125" bestFit="1" customWidth="1"/>
    <col min="1797" max="1798" width="10.7109375" bestFit="1" customWidth="1"/>
    <col min="1799" max="1799" width="14.85546875" customWidth="1"/>
    <col min="1800" max="1800" width="13.140625" customWidth="1"/>
    <col min="1801" max="1801" width="20.140625" customWidth="1"/>
    <col min="1802" max="1803" width="10.140625" bestFit="1" customWidth="1"/>
    <col min="2049" max="2049" width="41" customWidth="1"/>
    <col min="2050" max="2051" width="9.7109375" bestFit="1" customWidth="1"/>
    <col min="2052" max="2052" width="10.5703125" bestFit="1" customWidth="1"/>
    <col min="2053" max="2054" width="10.7109375" bestFit="1" customWidth="1"/>
    <col min="2055" max="2055" width="14.85546875" customWidth="1"/>
    <col min="2056" max="2056" width="13.140625" customWidth="1"/>
    <col min="2057" max="2057" width="20.140625" customWidth="1"/>
    <col min="2058" max="2059" width="10.140625" bestFit="1" customWidth="1"/>
    <col min="2305" max="2305" width="41" customWidth="1"/>
    <col min="2306" max="2307" width="9.7109375" bestFit="1" customWidth="1"/>
    <col min="2308" max="2308" width="10.5703125" bestFit="1" customWidth="1"/>
    <col min="2309" max="2310" width="10.7109375" bestFit="1" customWidth="1"/>
    <col min="2311" max="2311" width="14.85546875" customWidth="1"/>
    <col min="2312" max="2312" width="13.140625" customWidth="1"/>
    <col min="2313" max="2313" width="20.140625" customWidth="1"/>
    <col min="2314" max="2315" width="10.140625" bestFit="1" customWidth="1"/>
    <col min="2561" max="2561" width="41" customWidth="1"/>
    <col min="2562" max="2563" width="9.7109375" bestFit="1" customWidth="1"/>
    <col min="2564" max="2564" width="10.5703125" bestFit="1" customWidth="1"/>
    <col min="2565" max="2566" width="10.7109375" bestFit="1" customWidth="1"/>
    <col min="2567" max="2567" width="14.85546875" customWidth="1"/>
    <col min="2568" max="2568" width="13.140625" customWidth="1"/>
    <col min="2569" max="2569" width="20.140625" customWidth="1"/>
    <col min="2570" max="2571" width="10.140625" bestFit="1" customWidth="1"/>
    <col min="2817" max="2817" width="41" customWidth="1"/>
    <col min="2818" max="2819" width="9.7109375" bestFit="1" customWidth="1"/>
    <col min="2820" max="2820" width="10.5703125" bestFit="1" customWidth="1"/>
    <col min="2821" max="2822" width="10.7109375" bestFit="1" customWidth="1"/>
    <col min="2823" max="2823" width="14.85546875" customWidth="1"/>
    <col min="2824" max="2824" width="13.140625" customWidth="1"/>
    <col min="2825" max="2825" width="20.140625" customWidth="1"/>
    <col min="2826" max="2827" width="10.140625" bestFit="1" customWidth="1"/>
    <col min="3073" max="3073" width="41" customWidth="1"/>
    <col min="3074" max="3075" width="9.7109375" bestFit="1" customWidth="1"/>
    <col min="3076" max="3076" width="10.5703125" bestFit="1" customWidth="1"/>
    <col min="3077" max="3078" width="10.7109375" bestFit="1" customWidth="1"/>
    <col min="3079" max="3079" width="14.85546875" customWidth="1"/>
    <col min="3080" max="3080" width="13.140625" customWidth="1"/>
    <col min="3081" max="3081" width="20.140625" customWidth="1"/>
    <col min="3082" max="3083" width="10.140625" bestFit="1" customWidth="1"/>
    <col min="3329" max="3329" width="41" customWidth="1"/>
    <col min="3330" max="3331" width="9.7109375" bestFit="1" customWidth="1"/>
    <col min="3332" max="3332" width="10.5703125" bestFit="1" customWidth="1"/>
    <col min="3333" max="3334" width="10.7109375" bestFit="1" customWidth="1"/>
    <col min="3335" max="3335" width="14.85546875" customWidth="1"/>
    <col min="3336" max="3336" width="13.140625" customWidth="1"/>
    <col min="3337" max="3337" width="20.140625" customWidth="1"/>
    <col min="3338" max="3339" width="10.140625" bestFit="1" customWidth="1"/>
    <col min="3585" max="3585" width="41" customWidth="1"/>
    <col min="3586" max="3587" width="9.7109375" bestFit="1" customWidth="1"/>
    <col min="3588" max="3588" width="10.5703125" bestFit="1" customWidth="1"/>
    <col min="3589" max="3590" width="10.7109375" bestFit="1" customWidth="1"/>
    <col min="3591" max="3591" width="14.85546875" customWidth="1"/>
    <col min="3592" max="3592" width="13.140625" customWidth="1"/>
    <col min="3593" max="3593" width="20.140625" customWidth="1"/>
    <col min="3594" max="3595" width="10.140625" bestFit="1" customWidth="1"/>
    <col min="3841" max="3841" width="41" customWidth="1"/>
    <col min="3842" max="3843" width="9.7109375" bestFit="1" customWidth="1"/>
    <col min="3844" max="3844" width="10.5703125" bestFit="1" customWidth="1"/>
    <col min="3845" max="3846" width="10.7109375" bestFit="1" customWidth="1"/>
    <col min="3847" max="3847" width="14.85546875" customWidth="1"/>
    <col min="3848" max="3848" width="13.140625" customWidth="1"/>
    <col min="3849" max="3849" width="20.140625" customWidth="1"/>
    <col min="3850" max="3851" width="10.140625" bestFit="1" customWidth="1"/>
    <col min="4097" max="4097" width="41" customWidth="1"/>
    <col min="4098" max="4099" width="9.7109375" bestFit="1" customWidth="1"/>
    <col min="4100" max="4100" width="10.5703125" bestFit="1" customWidth="1"/>
    <col min="4101" max="4102" width="10.7109375" bestFit="1" customWidth="1"/>
    <col min="4103" max="4103" width="14.85546875" customWidth="1"/>
    <col min="4104" max="4104" width="13.140625" customWidth="1"/>
    <col min="4105" max="4105" width="20.140625" customWidth="1"/>
    <col min="4106" max="4107" width="10.140625" bestFit="1" customWidth="1"/>
    <col min="4353" max="4353" width="41" customWidth="1"/>
    <col min="4354" max="4355" width="9.7109375" bestFit="1" customWidth="1"/>
    <col min="4356" max="4356" width="10.5703125" bestFit="1" customWidth="1"/>
    <col min="4357" max="4358" width="10.7109375" bestFit="1" customWidth="1"/>
    <col min="4359" max="4359" width="14.85546875" customWidth="1"/>
    <col min="4360" max="4360" width="13.140625" customWidth="1"/>
    <col min="4361" max="4361" width="20.140625" customWidth="1"/>
    <col min="4362" max="4363" width="10.140625" bestFit="1" customWidth="1"/>
    <col min="4609" max="4609" width="41" customWidth="1"/>
    <col min="4610" max="4611" width="9.7109375" bestFit="1" customWidth="1"/>
    <col min="4612" max="4612" width="10.5703125" bestFit="1" customWidth="1"/>
    <col min="4613" max="4614" width="10.7109375" bestFit="1" customWidth="1"/>
    <col min="4615" max="4615" width="14.85546875" customWidth="1"/>
    <col min="4616" max="4616" width="13.140625" customWidth="1"/>
    <col min="4617" max="4617" width="20.140625" customWidth="1"/>
    <col min="4618" max="4619" width="10.140625" bestFit="1" customWidth="1"/>
    <col min="4865" max="4865" width="41" customWidth="1"/>
    <col min="4866" max="4867" width="9.7109375" bestFit="1" customWidth="1"/>
    <col min="4868" max="4868" width="10.5703125" bestFit="1" customWidth="1"/>
    <col min="4869" max="4870" width="10.7109375" bestFit="1" customWidth="1"/>
    <col min="4871" max="4871" width="14.85546875" customWidth="1"/>
    <col min="4872" max="4872" width="13.140625" customWidth="1"/>
    <col min="4873" max="4873" width="20.140625" customWidth="1"/>
    <col min="4874" max="4875" width="10.140625" bestFit="1" customWidth="1"/>
    <col min="5121" max="5121" width="41" customWidth="1"/>
    <col min="5122" max="5123" width="9.7109375" bestFit="1" customWidth="1"/>
    <col min="5124" max="5124" width="10.5703125" bestFit="1" customWidth="1"/>
    <col min="5125" max="5126" width="10.7109375" bestFit="1" customWidth="1"/>
    <col min="5127" max="5127" width="14.85546875" customWidth="1"/>
    <col min="5128" max="5128" width="13.140625" customWidth="1"/>
    <col min="5129" max="5129" width="20.140625" customWidth="1"/>
    <col min="5130" max="5131" width="10.140625" bestFit="1" customWidth="1"/>
    <col min="5377" max="5377" width="41" customWidth="1"/>
    <col min="5378" max="5379" width="9.7109375" bestFit="1" customWidth="1"/>
    <col min="5380" max="5380" width="10.5703125" bestFit="1" customWidth="1"/>
    <col min="5381" max="5382" width="10.7109375" bestFit="1" customWidth="1"/>
    <col min="5383" max="5383" width="14.85546875" customWidth="1"/>
    <col min="5384" max="5384" width="13.140625" customWidth="1"/>
    <col min="5385" max="5385" width="20.140625" customWidth="1"/>
    <col min="5386" max="5387" width="10.140625" bestFit="1" customWidth="1"/>
    <col min="5633" max="5633" width="41" customWidth="1"/>
    <col min="5634" max="5635" width="9.7109375" bestFit="1" customWidth="1"/>
    <col min="5636" max="5636" width="10.5703125" bestFit="1" customWidth="1"/>
    <col min="5637" max="5638" width="10.7109375" bestFit="1" customWidth="1"/>
    <col min="5639" max="5639" width="14.85546875" customWidth="1"/>
    <col min="5640" max="5640" width="13.140625" customWidth="1"/>
    <col min="5641" max="5641" width="20.140625" customWidth="1"/>
    <col min="5642" max="5643" width="10.140625" bestFit="1" customWidth="1"/>
    <col min="5889" max="5889" width="41" customWidth="1"/>
    <col min="5890" max="5891" width="9.7109375" bestFit="1" customWidth="1"/>
    <col min="5892" max="5892" width="10.5703125" bestFit="1" customWidth="1"/>
    <col min="5893" max="5894" width="10.7109375" bestFit="1" customWidth="1"/>
    <col min="5895" max="5895" width="14.85546875" customWidth="1"/>
    <col min="5896" max="5896" width="13.140625" customWidth="1"/>
    <col min="5897" max="5897" width="20.140625" customWidth="1"/>
    <col min="5898" max="5899" width="10.140625" bestFit="1" customWidth="1"/>
    <col min="6145" max="6145" width="41" customWidth="1"/>
    <col min="6146" max="6147" width="9.7109375" bestFit="1" customWidth="1"/>
    <col min="6148" max="6148" width="10.5703125" bestFit="1" customWidth="1"/>
    <col min="6149" max="6150" width="10.7109375" bestFit="1" customWidth="1"/>
    <col min="6151" max="6151" width="14.85546875" customWidth="1"/>
    <col min="6152" max="6152" width="13.140625" customWidth="1"/>
    <col min="6153" max="6153" width="20.140625" customWidth="1"/>
    <col min="6154" max="6155" width="10.140625" bestFit="1" customWidth="1"/>
    <col min="6401" max="6401" width="41" customWidth="1"/>
    <col min="6402" max="6403" width="9.7109375" bestFit="1" customWidth="1"/>
    <col min="6404" max="6404" width="10.5703125" bestFit="1" customWidth="1"/>
    <col min="6405" max="6406" width="10.7109375" bestFit="1" customWidth="1"/>
    <col min="6407" max="6407" width="14.85546875" customWidth="1"/>
    <col min="6408" max="6408" width="13.140625" customWidth="1"/>
    <col min="6409" max="6409" width="20.140625" customWidth="1"/>
    <col min="6410" max="6411" width="10.140625" bestFit="1" customWidth="1"/>
    <col min="6657" max="6657" width="41" customWidth="1"/>
    <col min="6658" max="6659" width="9.7109375" bestFit="1" customWidth="1"/>
    <col min="6660" max="6660" width="10.5703125" bestFit="1" customWidth="1"/>
    <col min="6661" max="6662" width="10.7109375" bestFit="1" customWidth="1"/>
    <col min="6663" max="6663" width="14.85546875" customWidth="1"/>
    <col min="6664" max="6664" width="13.140625" customWidth="1"/>
    <col min="6665" max="6665" width="20.140625" customWidth="1"/>
    <col min="6666" max="6667" width="10.140625" bestFit="1" customWidth="1"/>
    <col min="6913" max="6913" width="41" customWidth="1"/>
    <col min="6914" max="6915" width="9.7109375" bestFit="1" customWidth="1"/>
    <col min="6916" max="6916" width="10.5703125" bestFit="1" customWidth="1"/>
    <col min="6917" max="6918" width="10.7109375" bestFit="1" customWidth="1"/>
    <col min="6919" max="6919" width="14.85546875" customWidth="1"/>
    <col min="6920" max="6920" width="13.140625" customWidth="1"/>
    <col min="6921" max="6921" width="20.140625" customWidth="1"/>
    <col min="6922" max="6923" width="10.140625" bestFit="1" customWidth="1"/>
    <col min="7169" max="7169" width="41" customWidth="1"/>
    <col min="7170" max="7171" width="9.7109375" bestFit="1" customWidth="1"/>
    <col min="7172" max="7172" width="10.5703125" bestFit="1" customWidth="1"/>
    <col min="7173" max="7174" width="10.7109375" bestFit="1" customWidth="1"/>
    <col min="7175" max="7175" width="14.85546875" customWidth="1"/>
    <col min="7176" max="7176" width="13.140625" customWidth="1"/>
    <col min="7177" max="7177" width="20.140625" customWidth="1"/>
    <col min="7178" max="7179" width="10.140625" bestFit="1" customWidth="1"/>
    <col min="7425" max="7425" width="41" customWidth="1"/>
    <col min="7426" max="7427" width="9.7109375" bestFit="1" customWidth="1"/>
    <col min="7428" max="7428" width="10.5703125" bestFit="1" customWidth="1"/>
    <col min="7429" max="7430" width="10.7109375" bestFit="1" customWidth="1"/>
    <col min="7431" max="7431" width="14.85546875" customWidth="1"/>
    <col min="7432" max="7432" width="13.140625" customWidth="1"/>
    <col min="7433" max="7433" width="20.140625" customWidth="1"/>
    <col min="7434" max="7435" width="10.140625" bestFit="1" customWidth="1"/>
    <col min="7681" max="7681" width="41" customWidth="1"/>
    <col min="7682" max="7683" width="9.7109375" bestFit="1" customWidth="1"/>
    <col min="7684" max="7684" width="10.5703125" bestFit="1" customWidth="1"/>
    <col min="7685" max="7686" width="10.7109375" bestFit="1" customWidth="1"/>
    <col min="7687" max="7687" width="14.85546875" customWidth="1"/>
    <col min="7688" max="7688" width="13.140625" customWidth="1"/>
    <col min="7689" max="7689" width="20.140625" customWidth="1"/>
    <col min="7690" max="7691" width="10.140625" bestFit="1" customWidth="1"/>
    <col min="7937" max="7937" width="41" customWidth="1"/>
    <col min="7938" max="7939" width="9.7109375" bestFit="1" customWidth="1"/>
    <col min="7940" max="7940" width="10.5703125" bestFit="1" customWidth="1"/>
    <col min="7941" max="7942" width="10.7109375" bestFit="1" customWidth="1"/>
    <col min="7943" max="7943" width="14.85546875" customWidth="1"/>
    <col min="7944" max="7944" width="13.140625" customWidth="1"/>
    <col min="7945" max="7945" width="20.140625" customWidth="1"/>
    <col min="7946" max="7947" width="10.140625" bestFit="1" customWidth="1"/>
    <col min="8193" max="8193" width="41" customWidth="1"/>
    <col min="8194" max="8195" width="9.7109375" bestFit="1" customWidth="1"/>
    <col min="8196" max="8196" width="10.5703125" bestFit="1" customWidth="1"/>
    <col min="8197" max="8198" width="10.7109375" bestFit="1" customWidth="1"/>
    <col min="8199" max="8199" width="14.85546875" customWidth="1"/>
    <col min="8200" max="8200" width="13.140625" customWidth="1"/>
    <col min="8201" max="8201" width="20.140625" customWidth="1"/>
    <col min="8202" max="8203" width="10.140625" bestFit="1" customWidth="1"/>
    <col min="8449" max="8449" width="41" customWidth="1"/>
    <col min="8450" max="8451" width="9.7109375" bestFit="1" customWidth="1"/>
    <col min="8452" max="8452" width="10.5703125" bestFit="1" customWidth="1"/>
    <col min="8453" max="8454" width="10.7109375" bestFit="1" customWidth="1"/>
    <col min="8455" max="8455" width="14.85546875" customWidth="1"/>
    <col min="8456" max="8456" width="13.140625" customWidth="1"/>
    <col min="8457" max="8457" width="20.140625" customWidth="1"/>
    <col min="8458" max="8459" width="10.140625" bestFit="1" customWidth="1"/>
    <col min="8705" max="8705" width="41" customWidth="1"/>
    <col min="8706" max="8707" width="9.7109375" bestFit="1" customWidth="1"/>
    <col min="8708" max="8708" width="10.5703125" bestFit="1" customWidth="1"/>
    <col min="8709" max="8710" width="10.7109375" bestFit="1" customWidth="1"/>
    <col min="8711" max="8711" width="14.85546875" customWidth="1"/>
    <col min="8712" max="8712" width="13.140625" customWidth="1"/>
    <col min="8713" max="8713" width="20.140625" customWidth="1"/>
    <col min="8714" max="8715" width="10.140625" bestFit="1" customWidth="1"/>
    <col min="8961" max="8961" width="41" customWidth="1"/>
    <col min="8962" max="8963" width="9.7109375" bestFit="1" customWidth="1"/>
    <col min="8964" max="8964" width="10.5703125" bestFit="1" customWidth="1"/>
    <col min="8965" max="8966" width="10.7109375" bestFit="1" customWidth="1"/>
    <col min="8967" max="8967" width="14.85546875" customWidth="1"/>
    <col min="8968" max="8968" width="13.140625" customWidth="1"/>
    <col min="8969" max="8969" width="20.140625" customWidth="1"/>
    <col min="8970" max="8971" width="10.140625" bestFit="1" customWidth="1"/>
    <col min="9217" max="9217" width="41" customWidth="1"/>
    <col min="9218" max="9219" width="9.7109375" bestFit="1" customWidth="1"/>
    <col min="9220" max="9220" width="10.5703125" bestFit="1" customWidth="1"/>
    <col min="9221" max="9222" width="10.7109375" bestFit="1" customWidth="1"/>
    <col min="9223" max="9223" width="14.85546875" customWidth="1"/>
    <col min="9224" max="9224" width="13.140625" customWidth="1"/>
    <col min="9225" max="9225" width="20.140625" customWidth="1"/>
    <col min="9226" max="9227" width="10.140625" bestFit="1" customWidth="1"/>
    <col min="9473" max="9473" width="41" customWidth="1"/>
    <col min="9474" max="9475" width="9.7109375" bestFit="1" customWidth="1"/>
    <col min="9476" max="9476" width="10.5703125" bestFit="1" customWidth="1"/>
    <col min="9477" max="9478" width="10.7109375" bestFit="1" customWidth="1"/>
    <col min="9479" max="9479" width="14.85546875" customWidth="1"/>
    <col min="9480" max="9480" width="13.140625" customWidth="1"/>
    <col min="9481" max="9481" width="20.140625" customWidth="1"/>
    <col min="9482" max="9483" width="10.140625" bestFit="1" customWidth="1"/>
    <col min="9729" max="9729" width="41" customWidth="1"/>
    <col min="9730" max="9731" width="9.7109375" bestFit="1" customWidth="1"/>
    <col min="9732" max="9732" width="10.5703125" bestFit="1" customWidth="1"/>
    <col min="9733" max="9734" width="10.7109375" bestFit="1" customWidth="1"/>
    <col min="9735" max="9735" width="14.85546875" customWidth="1"/>
    <col min="9736" max="9736" width="13.140625" customWidth="1"/>
    <col min="9737" max="9737" width="20.140625" customWidth="1"/>
    <col min="9738" max="9739" width="10.140625" bestFit="1" customWidth="1"/>
    <col min="9985" max="9985" width="41" customWidth="1"/>
    <col min="9986" max="9987" width="9.7109375" bestFit="1" customWidth="1"/>
    <col min="9988" max="9988" width="10.5703125" bestFit="1" customWidth="1"/>
    <col min="9989" max="9990" width="10.7109375" bestFit="1" customWidth="1"/>
    <col min="9991" max="9991" width="14.85546875" customWidth="1"/>
    <col min="9992" max="9992" width="13.140625" customWidth="1"/>
    <col min="9993" max="9993" width="20.140625" customWidth="1"/>
    <col min="9994" max="9995" width="10.140625" bestFit="1" customWidth="1"/>
    <col min="10241" max="10241" width="41" customWidth="1"/>
    <col min="10242" max="10243" width="9.7109375" bestFit="1" customWidth="1"/>
    <col min="10244" max="10244" width="10.5703125" bestFit="1" customWidth="1"/>
    <col min="10245" max="10246" width="10.7109375" bestFit="1" customWidth="1"/>
    <col min="10247" max="10247" width="14.85546875" customWidth="1"/>
    <col min="10248" max="10248" width="13.140625" customWidth="1"/>
    <col min="10249" max="10249" width="20.140625" customWidth="1"/>
    <col min="10250" max="10251" width="10.140625" bestFit="1" customWidth="1"/>
    <col min="10497" max="10497" width="41" customWidth="1"/>
    <col min="10498" max="10499" width="9.7109375" bestFit="1" customWidth="1"/>
    <col min="10500" max="10500" width="10.5703125" bestFit="1" customWidth="1"/>
    <col min="10501" max="10502" width="10.7109375" bestFit="1" customWidth="1"/>
    <col min="10503" max="10503" width="14.85546875" customWidth="1"/>
    <col min="10504" max="10504" width="13.140625" customWidth="1"/>
    <col min="10505" max="10505" width="20.140625" customWidth="1"/>
    <col min="10506" max="10507" width="10.140625" bestFit="1" customWidth="1"/>
    <col min="10753" max="10753" width="41" customWidth="1"/>
    <col min="10754" max="10755" width="9.7109375" bestFit="1" customWidth="1"/>
    <col min="10756" max="10756" width="10.5703125" bestFit="1" customWidth="1"/>
    <col min="10757" max="10758" width="10.7109375" bestFit="1" customWidth="1"/>
    <col min="10759" max="10759" width="14.85546875" customWidth="1"/>
    <col min="10760" max="10760" width="13.140625" customWidth="1"/>
    <col min="10761" max="10761" width="20.140625" customWidth="1"/>
    <col min="10762" max="10763" width="10.140625" bestFit="1" customWidth="1"/>
    <col min="11009" max="11009" width="41" customWidth="1"/>
    <col min="11010" max="11011" width="9.7109375" bestFit="1" customWidth="1"/>
    <col min="11012" max="11012" width="10.5703125" bestFit="1" customWidth="1"/>
    <col min="11013" max="11014" width="10.7109375" bestFit="1" customWidth="1"/>
    <col min="11015" max="11015" width="14.85546875" customWidth="1"/>
    <col min="11016" max="11016" width="13.140625" customWidth="1"/>
    <col min="11017" max="11017" width="20.140625" customWidth="1"/>
    <col min="11018" max="11019" width="10.140625" bestFit="1" customWidth="1"/>
    <col min="11265" max="11265" width="41" customWidth="1"/>
    <col min="11266" max="11267" width="9.7109375" bestFit="1" customWidth="1"/>
    <col min="11268" max="11268" width="10.5703125" bestFit="1" customWidth="1"/>
    <col min="11269" max="11270" width="10.7109375" bestFit="1" customWidth="1"/>
    <col min="11271" max="11271" width="14.85546875" customWidth="1"/>
    <col min="11272" max="11272" width="13.140625" customWidth="1"/>
    <col min="11273" max="11273" width="20.140625" customWidth="1"/>
    <col min="11274" max="11275" width="10.140625" bestFit="1" customWidth="1"/>
    <col min="11521" max="11521" width="41" customWidth="1"/>
    <col min="11522" max="11523" width="9.7109375" bestFit="1" customWidth="1"/>
    <col min="11524" max="11524" width="10.5703125" bestFit="1" customWidth="1"/>
    <col min="11525" max="11526" width="10.7109375" bestFit="1" customWidth="1"/>
    <col min="11527" max="11527" width="14.85546875" customWidth="1"/>
    <col min="11528" max="11528" width="13.140625" customWidth="1"/>
    <col min="11529" max="11529" width="20.140625" customWidth="1"/>
    <col min="11530" max="11531" width="10.140625" bestFit="1" customWidth="1"/>
    <col min="11777" max="11777" width="41" customWidth="1"/>
    <col min="11778" max="11779" width="9.7109375" bestFit="1" customWidth="1"/>
    <col min="11780" max="11780" width="10.5703125" bestFit="1" customWidth="1"/>
    <col min="11781" max="11782" width="10.7109375" bestFit="1" customWidth="1"/>
    <col min="11783" max="11783" width="14.85546875" customWidth="1"/>
    <col min="11784" max="11784" width="13.140625" customWidth="1"/>
    <col min="11785" max="11785" width="20.140625" customWidth="1"/>
    <col min="11786" max="11787" width="10.140625" bestFit="1" customWidth="1"/>
    <col min="12033" max="12033" width="41" customWidth="1"/>
    <col min="12034" max="12035" width="9.7109375" bestFit="1" customWidth="1"/>
    <col min="12036" max="12036" width="10.5703125" bestFit="1" customWidth="1"/>
    <col min="12037" max="12038" width="10.7109375" bestFit="1" customWidth="1"/>
    <col min="12039" max="12039" width="14.85546875" customWidth="1"/>
    <col min="12040" max="12040" width="13.140625" customWidth="1"/>
    <col min="12041" max="12041" width="20.140625" customWidth="1"/>
    <col min="12042" max="12043" width="10.140625" bestFit="1" customWidth="1"/>
    <col min="12289" max="12289" width="41" customWidth="1"/>
    <col min="12290" max="12291" width="9.7109375" bestFit="1" customWidth="1"/>
    <col min="12292" max="12292" width="10.5703125" bestFit="1" customWidth="1"/>
    <col min="12293" max="12294" width="10.7109375" bestFit="1" customWidth="1"/>
    <col min="12295" max="12295" width="14.85546875" customWidth="1"/>
    <col min="12296" max="12296" width="13.140625" customWidth="1"/>
    <col min="12297" max="12297" width="20.140625" customWidth="1"/>
    <col min="12298" max="12299" width="10.140625" bestFit="1" customWidth="1"/>
    <col min="12545" max="12545" width="41" customWidth="1"/>
    <col min="12546" max="12547" width="9.7109375" bestFit="1" customWidth="1"/>
    <col min="12548" max="12548" width="10.5703125" bestFit="1" customWidth="1"/>
    <col min="12549" max="12550" width="10.7109375" bestFit="1" customWidth="1"/>
    <col min="12551" max="12551" width="14.85546875" customWidth="1"/>
    <col min="12552" max="12552" width="13.140625" customWidth="1"/>
    <col min="12553" max="12553" width="20.140625" customWidth="1"/>
    <col min="12554" max="12555" width="10.140625" bestFit="1" customWidth="1"/>
    <col min="12801" max="12801" width="41" customWidth="1"/>
    <col min="12802" max="12803" width="9.7109375" bestFit="1" customWidth="1"/>
    <col min="12804" max="12804" width="10.5703125" bestFit="1" customWidth="1"/>
    <col min="12805" max="12806" width="10.7109375" bestFit="1" customWidth="1"/>
    <col min="12807" max="12807" width="14.85546875" customWidth="1"/>
    <col min="12808" max="12808" width="13.140625" customWidth="1"/>
    <col min="12809" max="12809" width="20.140625" customWidth="1"/>
    <col min="12810" max="12811" width="10.140625" bestFit="1" customWidth="1"/>
    <col min="13057" max="13057" width="41" customWidth="1"/>
    <col min="13058" max="13059" width="9.7109375" bestFit="1" customWidth="1"/>
    <col min="13060" max="13060" width="10.5703125" bestFit="1" customWidth="1"/>
    <col min="13061" max="13062" width="10.7109375" bestFit="1" customWidth="1"/>
    <col min="13063" max="13063" width="14.85546875" customWidth="1"/>
    <col min="13064" max="13064" width="13.140625" customWidth="1"/>
    <col min="13065" max="13065" width="20.140625" customWidth="1"/>
    <col min="13066" max="13067" width="10.140625" bestFit="1" customWidth="1"/>
    <col min="13313" max="13313" width="41" customWidth="1"/>
    <col min="13314" max="13315" width="9.7109375" bestFit="1" customWidth="1"/>
    <col min="13316" max="13316" width="10.5703125" bestFit="1" customWidth="1"/>
    <col min="13317" max="13318" width="10.7109375" bestFit="1" customWidth="1"/>
    <col min="13319" max="13319" width="14.85546875" customWidth="1"/>
    <col min="13320" max="13320" width="13.140625" customWidth="1"/>
    <col min="13321" max="13321" width="20.140625" customWidth="1"/>
    <col min="13322" max="13323" width="10.140625" bestFit="1" customWidth="1"/>
    <col min="13569" max="13569" width="41" customWidth="1"/>
    <col min="13570" max="13571" width="9.7109375" bestFit="1" customWidth="1"/>
    <col min="13572" max="13572" width="10.5703125" bestFit="1" customWidth="1"/>
    <col min="13573" max="13574" width="10.7109375" bestFit="1" customWidth="1"/>
    <col min="13575" max="13575" width="14.85546875" customWidth="1"/>
    <col min="13576" max="13576" width="13.140625" customWidth="1"/>
    <col min="13577" max="13577" width="20.140625" customWidth="1"/>
    <col min="13578" max="13579" width="10.140625" bestFit="1" customWidth="1"/>
    <col min="13825" max="13825" width="41" customWidth="1"/>
    <col min="13826" max="13827" width="9.7109375" bestFit="1" customWidth="1"/>
    <col min="13828" max="13828" width="10.5703125" bestFit="1" customWidth="1"/>
    <col min="13829" max="13830" width="10.7109375" bestFit="1" customWidth="1"/>
    <col min="13831" max="13831" width="14.85546875" customWidth="1"/>
    <col min="13832" max="13832" width="13.140625" customWidth="1"/>
    <col min="13833" max="13833" width="20.140625" customWidth="1"/>
    <col min="13834" max="13835" width="10.140625" bestFit="1" customWidth="1"/>
    <col min="14081" max="14081" width="41" customWidth="1"/>
    <col min="14082" max="14083" width="9.7109375" bestFit="1" customWidth="1"/>
    <col min="14084" max="14084" width="10.5703125" bestFit="1" customWidth="1"/>
    <col min="14085" max="14086" width="10.7109375" bestFit="1" customWidth="1"/>
    <col min="14087" max="14087" width="14.85546875" customWidth="1"/>
    <col min="14088" max="14088" width="13.140625" customWidth="1"/>
    <col min="14089" max="14089" width="20.140625" customWidth="1"/>
    <col min="14090" max="14091" width="10.140625" bestFit="1" customWidth="1"/>
    <col min="14337" max="14337" width="41" customWidth="1"/>
    <col min="14338" max="14339" width="9.7109375" bestFit="1" customWidth="1"/>
    <col min="14340" max="14340" width="10.5703125" bestFit="1" customWidth="1"/>
    <col min="14341" max="14342" width="10.7109375" bestFit="1" customWidth="1"/>
    <col min="14343" max="14343" width="14.85546875" customWidth="1"/>
    <col min="14344" max="14344" width="13.140625" customWidth="1"/>
    <col min="14345" max="14345" width="20.140625" customWidth="1"/>
    <col min="14346" max="14347" width="10.140625" bestFit="1" customWidth="1"/>
    <col min="14593" max="14593" width="41" customWidth="1"/>
    <col min="14594" max="14595" width="9.7109375" bestFit="1" customWidth="1"/>
    <col min="14596" max="14596" width="10.5703125" bestFit="1" customWidth="1"/>
    <col min="14597" max="14598" width="10.7109375" bestFit="1" customWidth="1"/>
    <col min="14599" max="14599" width="14.85546875" customWidth="1"/>
    <col min="14600" max="14600" width="13.140625" customWidth="1"/>
    <col min="14601" max="14601" width="20.140625" customWidth="1"/>
    <col min="14602" max="14603" width="10.140625" bestFit="1" customWidth="1"/>
    <col min="14849" max="14849" width="41" customWidth="1"/>
    <col min="14850" max="14851" width="9.7109375" bestFit="1" customWidth="1"/>
    <col min="14852" max="14852" width="10.5703125" bestFit="1" customWidth="1"/>
    <col min="14853" max="14854" width="10.7109375" bestFit="1" customWidth="1"/>
    <col min="14855" max="14855" width="14.85546875" customWidth="1"/>
    <col min="14856" max="14856" width="13.140625" customWidth="1"/>
    <col min="14857" max="14857" width="20.140625" customWidth="1"/>
    <col min="14858" max="14859" width="10.140625" bestFit="1" customWidth="1"/>
    <col min="15105" max="15105" width="41" customWidth="1"/>
    <col min="15106" max="15107" width="9.7109375" bestFit="1" customWidth="1"/>
    <col min="15108" max="15108" width="10.5703125" bestFit="1" customWidth="1"/>
    <col min="15109" max="15110" width="10.7109375" bestFit="1" customWidth="1"/>
    <col min="15111" max="15111" width="14.85546875" customWidth="1"/>
    <col min="15112" max="15112" width="13.140625" customWidth="1"/>
    <col min="15113" max="15113" width="20.140625" customWidth="1"/>
    <col min="15114" max="15115" width="10.140625" bestFit="1" customWidth="1"/>
    <col min="15361" max="15361" width="41" customWidth="1"/>
    <col min="15362" max="15363" width="9.7109375" bestFit="1" customWidth="1"/>
    <col min="15364" max="15364" width="10.5703125" bestFit="1" customWidth="1"/>
    <col min="15365" max="15366" width="10.7109375" bestFit="1" customWidth="1"/>
    <col min="15367" max="15367" width="14.85546875" customWidth="1"/>
    <col min="15368" max="15368" width="13.140625" customWidth="1"/>
    <col min="15369" max="15369" width="20.140625" customWidth="1"/>
    <col min="15370" max="15371" width="10.140625" bestFit="1" customWidth="1"/>
    <col min="15617" max="15617" width="41" customWidth="1"/>
    <col min="15618" max="15619" width="9.7109375" bestFit="1" customWidth="1"/>
    <col min="15620" max="15620" width="10.5703125" bestFit="1" customWidth="1"/>
    <col min="15621" max="15622" width="10.7109375" bestFit="1" customWidth="1"/>
    <col min="15623" max="15623" width="14.85546875" customWidth="1"/>
    <col min="15624" max="15624" width="13.140625" customWidth="1"/>
    <col min="15625" max="15625" width="20.140625" customWidth="1"/>
    <col min="15626" max="15627" width="10.140625" bestFit="1" customWidth="1"/>
    <col min="15873" max="15873" width="41" customWidth="1"/>
    <col min="15874" max="15875" width="9.7109375" bestFit="1" customWidth="1"/>
    <col min="15876" max="15876" width="10.5703125" bestFit="1" customWidth="1"/>
    <col min="15877" max="15878" width="10.7109375" bestFit="1" customWidth="1"/>
    <col min="15879" max="15879" width="14.85546875" customWidth="1"/>
    <col min="15880" max="15880" width="13.140625" customWidth="1"/>
    <col min="15881" max="15881" width="20.140625" customWidth="1"/>
    <col min="15882" max="15883" width="10.140625" bestFit="1" customWidth="1"/>
    <col min="16129" max="16129" width="41" customWidth="1"/>
    <col min="16130" max="16131" width="9.7109375" bestFit="1" customWidth="1"/>
    <col min="16132" max="16132" width="10.5703125" bestFit="1" customWidth="1"/>
    <col min="16133" max="16134" width="10.7109375" bestFit="1" customWidth="1"/>
    <col min="16135" max="16135" width="14.85546875" customWidth="1"/>
    <col min="16136" max="16136" width="13.140625" customWidth="1"/>
    <col min="16137" max="16137" width="20.140625" customWidth="1"/>
    <col min="16138" max="16139" width="10.140625" bestFit="1" customWidth="1"/>
  </cols>
  <sheetData>
    <row r="1" spans="1:8" ht="19.5" thickBot="1" x14ac:dyDescent="0.35">
      <c r="A1" s="12" t="s">
        <v>193</v>
      </c>
      <c r="B1" s="12"/>
      <c r="C1" s="13"/>
    </row>
    <row r="2" spans="1:8" ht="13.5" thickBot="1" x14ac:dyDescent="0.25"/>
    <row r="3" spans="1:8" ht="13.5" thickBot="1" x14ac:dyDescent="0.25">
      <c r="A3" s="3" t="s">
        <v>17</v>
      </c>
      <c r="B3" s="292" t="s">
        <v>18</v>
      </c>
      <c r="C3" s="293"/>
      <c r="D3" s="293"/>
      <c r="E3" s="293"/>
      <c r="F3" s="294"/>
      <c r="G3"/>
      <c r="H3"/>
    </row>
    <row r="4" spans="1:8" s="11" customFormat="1" ht="13.5" thickBot="1" x14ac:dyDescent="0.25">
      <c r="B4" s="16" t="s">
        <v>19</v>
      </c>
      <c r="C4" s="17" t="s">
        <v>20</v>
      </c>
      <c r="D4" s="17" t="s">
        <v>21</v>
      </c>
      <c r="E4" s="17" t="s">
        <v>22</v>
      </c>
      <c r="F4" s="18" t="s">
        <v>23</v>
      </c>
    </row>
    <row r="5" spans="1:8" x14ac:dyDescent="0.2">
      <c r="A5" s="19" t="s">
        <v>24</v>
      </c>
      <c r="B5" s="20">
        <v>2400</v>
      </c>
      <c r="C5" s="21">
        <v>4200</v>
      </c>
      <c r="D5" s="21">
        <v>4400</v>
      </c>
      <c r="E5" s="21">
        <v>3300</v>
      </c>
      <c r="F5" s="22">
        <v>4800</v>
      </c>
      <c r="G5"/>
      <c r="H5"/>
    </row>
    <row r="6" spans="1:8" x14ac:dyDescent="0.2">
      <c r="A6" s="23" t="s">
        <v>25</v>
      </c>
      <c r="B6" s="24">
        <f>B5*0.05</f>
        <v>120</v>
      </c>
      <c r="C6" s="25"/>
      <c r="D6" s="25">
        <f>D5*0.2</f>
        <v>880</v>
      </c>
      <c r="E6" s="25"/>
      <c r="F6" s="26"/>
      <c r="G6"/>
      <c r="H6"/>
    </row>
    <row r="7" spans="1:8" ht="6.75" customHeight="1" x14ac:dyDescent="0.2">
      <c r="A7" s="23"/>
      <c r="B7" s="24"/>
      <c r="C7" s="25"/>
      <c r="D7" s="25"/>
      <c r="E7" s="25"/>
      <c r="F7" s="26"/>
      <c r="G7"/>
      <c r="H7"/>
    </row>
    <row r="8" spans="1:8" x14ac:dyDescent="0.2">
      <c r="A8" s="23" t="s">
        <v>26</v>
      </c>
      <c r="B8" s="24">
        <v>1000</v>
      </c>
      <c r="C8" s="25">
        <f>1200*2</f>
        <v>2400</v>
      </c>
      <c r="D8" s="25">
        <v>1300</v>
      </c>
      <c r="E8" s="25">
        <v>2500</v>
      </c>
      <c r="F8" s="26">
        <v>2700</v>
      </c>
      <c r="G8"/>
      <c r="H8"/>
    </row>
    <row r="9" spans="1:8" x14ac:dyDescent="0.2">
      <c r="A9" s="23" t="s">
        <v>27</v>
      </c>
      <c r="B9" s="24">
        <v>200</v>
      </c>
      <c r="C9" s="25">
        <f>200*2</f>
        <v>400</v>
      </c>
      <c r="D9" s="25">
        <v>200</v>
      </c>
      <c r="E9" s="25">
        <v>0</v>
      </c>
      <c r="F9" s="26">
        <v>0</v>
      </c>
      <c r="G9"/>
      <c r="H9"/>
    </row>
    <row r="10" spans="1:8" x14ac:dyDescent="0.2">
      <c r="A10" s="23" t="s">
        <v>28</v>
      </c>
      <c r="B10" s="24">
        <f>0.1*B8</f>
        <v>100</v>
      </c>
      <c r="C10" s="25">
        <f>0.1*C8</f>
        <v>240</v>
      </c>
      <c r="D10" s="25">
        <f>0.1*D8</f>
        <v>130</v>
      </c>
      <c r="E10" s="25">
        <v>0</v>
      </c>
      <c r="F10" s="26">
        <v>0</v>
      </c>
      <c r="G10"/>
      <c r="H10"/>
    </row>
    <row r="11" spans="1:8" ht="13.5" thickBot="1" x14ac:dyDescent="0.25">
      <c r="A11" s="23" t="s">
        <v>29</v>
      </c>
      <c r="B11" s="27"/>
      <c r="C11" s="28"/>
      <c r="D11" s="28"/>
      <c r="E11" s="28">
        <v>100</v>
      </c>
      <c r="F11" s="29">
        <v>100</v>
      </c>
      <c r="G11"/>
      <c r="H11"/>
    </row>
    <row r="12" spans="1:8" ht="13.5" thickBot="1" x14ac:dyDescent="0.25">
      <c r="A12" s="30" t="s">
        <v>30</v>
      </c>
      <c r="B12" s="31">
        <f>B5-B6-B8-B9-B10-B11</f>
        <v>980</v>
      </c>
      <c r="C12" s="65">
        <f>C5-C6-C8-C9-C10-C11</f>
        <v>1160</v>
      </c>
      <c r="D12" s="225">
        <f>D5-D6-D8-D9-D10-D11</f>
        <v>1890</v>
      </c>
      <c r="E12" s="65">
        <f>E5-E6-E8-E9-E10-E11</f>
        <v>700</v>
      </c>
      <c r="F12" s="226">
        <f>F5-F6-F8-F9-F10-F11</f>
        <v>2000</v>
      </c>
      <c r="G12"/>
      <c r="H12"/>
    </row>
    <row r="13" spans="1:8" x14ac:dyDescent="0.2">
      <c r="A13" s="3" t="s">
        <v>31</v>
      </c>
      <c r="B13" s="227">
        <f>B12/(B5-B6)</f>
        <v>0.42982456140350878</v>
      </c>
      <c r="C13" s="227">
        <f>C12/(C5-C6)</f>
        <v>0.27619047619047621</v>
      </c>
      <c r="D13" s="228">
        <f>D12/(D5-D6)</f>
        <v>0.53693181818181823</v>
      </c>
      <c r="E13" s="227">
        <f>E12/(E5-E6)</f>
        <v>0.21212121212121213</v>
      </c>
      <c r="F13" s="227">
        <f>F12/(F5-F6)</f>
        <v>0.41666666666666669</v>
      </c>
      <c r="G13"/>
      <c r="H13"/>
    </row>
    <row r="14" spans="1:8" x14ac:dyDescent="0.2">
      <c r="G14"/>
      <c r="H14"/>
    </row>
    <row r="15" spans="1:8" ht="13.5" thickBot="1" x14ac:dyDescent="0.25"/>
    <row r="16" spans="1:8" ht="13.5" thickBot="1" x14ac:dyDescent="0.25">
      <c r="B16" s="292" t="s">
        <v>18</v>
      </c>
      <c r="C16" s="293"/>
      <c r="D16" s="293"/>
      <c r="E16" s="293"/>
      <c r="F16" s="294"/>
      <c r="G16" s="229" t="s">
        <v>171</v>
      </c>
      <c r="H16" s="230" t="s">
        <v>33</v>
      </c>
    </row>
    <row r="17" spans="1:10" s="11" customFormat="1" ht="13.5" thickBot="1" x14ac:dyDescent="0.25">
      <c r="B17" s="16" t="s">
        <v>19</v>
      </c>
      <c r="C17" s="17" t="s">
        <v>20</v>
      </c>
      <c r="D17" s="17" t="s">
        <v>21</v>
      </c>
      <c r="E17" s="17" t="s">
        <v>22</v>
      </c>
      <c r="F17" s="18" t="s">
        <v>23</v>
      </c>
      <c r="G17" s="231"/>
      <c r="H17" s="232"/>
    </row>
    <row r="18" spans="1:10" ht="13.5" thickTop="1" x14ac:dyDescent="0.2">
      <c r="A18" s="35" t="s">
        <v>38</v>
      </c>
      <c r="B18" s="36">
        <f>B5*'Manažerský výsledek'!B$42</f>
        <v>3600000</v>
      </c>
      <c r="C18" s="37">
        <f>C5*'Manažerský výsledek'!C$42</f>
        <v>8400000</v>
      </c>
      <c r="D18" s="37">
        <f>D5*'Manažerský výsledek'!D$42</f>
        <v>13200000</v>
      </c>
      <c r="E18" s="37">
        <f>E5*'Manažerský výsledek'!E$42</f>
        <v>16500000</v>
      </c>
      <c r="F18" s="38">
        <f>F5*'Manažerský výsledek'!F$42</f>
        <v>48000000</v>
      </c>
      <c r="G18" s="233"/>
      <c r="H18" s="234">
        <f>SUM(B18:G18)</f>
        <v>89700000</v>
      </c>
      <c r="I18" s="39" t="s">
        <v>172</v>
      </c>
    </row>
    <row r="19" spans="1:10" x14ac:dyDescent="0.2">
      <c r="A19" s="40" t="s">
        <v>25</v>
      </c>
      <c r="B19" s="41">
        <f>-B6*'Manažerský výsledek'!B$42</f>
        <v>-180000</v>
      </c>
      <c r="C19" s="7">
        <f>C6*'Manažerský výsledek'!C$42</f>
        <v>0</v>
      </c>
      <c r="D19" s="7">
        <f>-D6*'Manažerský výsledek'!D$42</f>
        <v>-2640000</v>
      </c>
      <c r="E19" s="7">
        <f>E6*'Manažerský výsledek'!E$42</f>
        <v>0</v>
      </c>
      <c r="F19" s="42">
        <f>F6*'Manažerský výsledek'!F$42</f>
        <v>0</v>
      </c>
      <c r="G19" s="235"/>
      <c r="H19" s="235">
        <f>SUM(B19:G19)</f>
        <v>-2820000</v>
      </c>
      <c r="I19" s="39" t="s">
        <v>172</v>
      </c>
    </row>
    <row r="20" spans="1:10" ht="3.75" customHeight="1" x14ac:dyDescent="0.2">
      <c r="A20" s="40"/>
      <c r="B20" s="41"/>
      <c r="C20" s="7"/>
      <c r="D20" s="7"/>
      <c r="E20" s="7"/>
      <c r="F20" s="42"/>
      <c r="G20" s="235"/>
      <c r="H20" s="235"/>
    </row>
    <row r="21" spans="1:10" x14ac:dyDescent="0.2">
      <c r="A21" s="23" t="s">
        <v>173</v>
      </c>
      <c r="B21" s="41">
        <f>-B8*'Manažerský výsledek'!B$42</f>
        <v>-1500000</v>
      </c>
      <c r="C21" s="7">
        <f>-C8*'Manažerský výsledek'!C$42</f>
        <v>-4800000</v>
      </c>
      <c r="D21" s="7">
        <f>-D8*'Manažerský výsledek'!D$42</f>
        <v>-3900000</v>
      </c>
      <c r="E21" s="7">
        <f>-E8*'Manažerský výsledek'!E$42</f>
        <v>-12500000</v>
      </c>
      <c r="F21" s="42">
        <f>-F8*'Manažerský výsledek'!F$42</f>
        <v>-27000000</v>
      </c>
      <c r="G21" s="235"/>
      <c r="H21" s="235">
        <f t="shared" ref="H21:H28" si="0">SUM(B21:G21)</f>
        <v>-49700000</v>
      </c>
      <c r="I21" s="39" t="s">
        <v>174</v>
      </c>
    </row>
    <row r="22" spans="1:10" x14ac:dyDescent="0.2">
      <c r="A22" s="40" t="s">
        <v>27</v>
      </c>
      <c r="B22" s="41">
        <f>-B9*'Manažerský výsledek'!B$42</f>
        <v>-300000</v>
      </c>
      <c r="C22" s="7">
        <f>-C9*'Manažerský výsledek'!C$42</f>
        <v>-800000</v>
      </c>
      <c r="D22" s="7">
        <f>-D9*'Manažerský výsledek'!D$42</f>
        <v>-600000</v>
      </c>
      <c r="E22" s="7">
        <f>E9*'Manažerský výsledek'!E$42</f>
        <v>0</v>
      </c>
      <c r="F22" s="42">
        <f>F9*'Manažerský výsledek'!F$42</f>
        <v>0</v>
      </c>
      <c r="G22" s="235"/>
      <c r="H22" s="235">
        <f t="shared" si="0"/>
        <v>-1700000</v>
      </c>
      <c r="I22" s="39" t="s">
        <v>174</v>
      </c>
    </row>
    <row r="23" spans="1:10" x14ac:dyDescent="0.2">
      <c r="A23" s="40" t="s">
        <v>28</v>
      </c>
      <c r="B23" s="41">
        <f>-B10*'Manažerský výsledek'!B$42</f>
        <v>-150000</v>
      </c>
      <c r="C23" s="7">
        <f>-C10*'Manažerský výsledek'!C$42</f>
        <v>-480000</v>
      </c>
      <c r="D23" s="7">
        <f>-D10*'Manažerský výsledek'!D$42</f>
        <v>-390000</v>
      </c>
      <c r="E23" s="7">
        <f>E10*'Manažerský výsledek'!E$42</f>
        <v>0</v>
      </c>
      <c r="F23" s="42">
        <f>F10*'Manažerský výsledek'!F$42</f>
        <v>0</v>
      </c>
      <c r="G23" s="235"/>
      <c r="H23" s="235">
        <f t="shared" si="0"/>
        <v>-1020000</v>
      </c>
      <c r="I23" s="39" t="s">
        <v>174</v>
      </c>
    </row>
    <row r="24" spans="1:10" ht="14.25" customHeight="1" thickBot="1" x14ac:dyDescent="0.25">
      <c r="A24" s="40" t="s">
        <v>29</v>
      </c>
      <c r="B24" s="44"/>
      <c r="C24" s="45"/>
      <c r="D24" s="45"/>
      <c r="E24" s="7">
        <f>-E11*'Manažerský výsledek'!E$42</f>
        <v>-500000</v>
      </c>
      <c r="F24" s="42">
        <f>-F11*'Manažerský výsledek'!F$42</f>
        <v>-1000000</v>
      </c>
      <c r="G24" s="236"/>
      <c r="H24" s="235">
        <f t="shared" si="0"/>
        <v>-1500000</v>
      </c>
      <c r="I24" s="39" t="s">
        <v>174</v>
      </c>
    </row>
    <row r="25" spans="1:10" ht="13.5" thickBot="1" x14ac:dyDescent="0.25">
      <c r="A25" s="46" t="s">
        <v>30</v>
      </c>
      <c r="B25" s="47">
        <f>SUM(B18:B24)</f>
        <v>1470000</v>
      </c>
      <c r="C25" s="48">
        <f>SUM(C18:C24)</f>
        <v>2320000</v>
      </c>
      <c r="D25" s="48">
        <f>SUM(D18:D24)</f>
        <v>5670000</v>
      </c>
      <c r="E25" s="48">
        <f>SUM(E18:E24)</f>
        <v>3500000</v>
      </c>
      <c r="F25" s="48">
        <f>SUM(F18:F24)</f>
        <v>20000000</v>
      </c>
      <c r="G25" s="237"/>
      <c r="H25" s="237">
        <f t="shared" si="0"/>
        <v>32960000</v>
      </c>
    </row>
    <row r="26" spans="1:10" x14ac:dyDescent="0.2">
      <c r="A26" s="40" t="s">
        <v>175</v>
      </c>
      <c r="B26" s="41">
        <f>0.1*(B18+B19)</f>
        <v>342000</v>
      </c>
      <c r="C26" s="7">
        <f t="shared" ref="C26:F26" si="1">0.1*(C18+C19)</f>
        <v>840000</v>
      </c>
      <c r="D26" s="7">
        <f t="shared" si="1"/>
        <v>1056000</v>
      </c>
      <c r="E26" s="7">
        <f t="shared" si="1"/>
        <v>1650000</v>
      </c>
      <c r="F26" s="42">
        <f t="shared" si="1"/>
        <v>4800000</v>
      </c>
      <c r="G26" s="235"/>
      <c r="H26" s="235">
        <f t="shared" si="0"/>
        <v>8688000</v>
      </c>
      <c r="I26" s="39" t="s">
        <v>176</v>
      </c>
    </row>
    <row r="27" spans="1:10" x14ac:dyDescent="0.2">
      <c r="A27" s="40" t="s">
        <v>177</v>
      </c>
      <c r="B27" s="41">
        <f>-0.02*B21</f>
        <v>30000</v>
      </c>
      <c r="C27" s="7">
        <f>-0.02*C21</f>
        <v>96000</v>
      </c>
      <c r="D27" s="7">
        <f>-0.02*D21</f>
        <v>78000</v>
      </c>
      <c r="E27" s="7">
        <v>0</v>
      </c>
      <c r="F27" s="42">
        <v>0</v>
      </c>
      <c r="G27" s="235"/>
      <c r="H27" s="235">
        <f t="shared" si="0"/>
        <v>204000</v>
      </c>
      <c r="I27" s="39" t="s">
        <v>176</v>
      </c>
    </row>
    <row r="28" spans="1:10" ht="13.5" thickBot="1" x14ac:dyDescent="0.25">
      <c r="A28" s="40" t="s">
        <v>178</v>
      </c>
      <c r="B28" s="41">
        <f>-0.005*B18</f>
        <v>-18000</v>
      </c>
      <c r="C28" s="7">
        <f>-0.005*C18</f>
        <v>-42000</v>
      </c>
      <c r="D28" s="7">
        <f>-0.005*D18</f>
        <v>-66000</v>
      </c>
      <c r="E28" s="7">
        <f>-0.005*E18</f>
        <v>-82500</v>
      </c>
      <c r="F28" s="42">
        <f>-0.005*F18</f>
        <v>-240000</v>
      </c>
      <c r="G28" s="235"/>
      <c r="H28" s="235">
        <f t="shared" si="0"/>
        <v>-448500</v>
      </c>
      <c r="I28" s="39" t="s">
        <v>174</v>
      </c>
    </row>
    <row r="29" spans="1:10" ht="13.5" thickBot="1" x14ac:dyDescent="0.25">
      <c r="A29" s="238" t="s">
        <v>179</v>
      </c>
      <c r="B29" s="239">
        <f>B26+B27+B25+B28</f>
        <v>1824000</v>
      </c>
      <c r="C29" s="240">
        <f>C26+C27+C25+C28</f>
        <v>3214000</v>
      </c>
      <c r="D29" s="241">
        <f>D26+D27+D25+D28</f>
        <v>6738000</v>
      </c>
      <c r="E29" s="240">
        <f>E26+E27+E25+E28</f>
        <v>5067500</v>
      </c>
      <c r="F29" s="242">
        <f>F26+F27+F25+F28</f>
        <v>24560000</v>
      </c>
      <c r="G29" s="243"/>
      <c r="H29" s="243">
        <f>SUM(H25:H28)</f>
        <v>41403500</v>
      </c>
      <c r="J29" s="67"/>
    </row>
    <row r="30" spans="1:10" s="288" customFormat="1" x14ac:dyDescent="0.2">
      <c r="A30" s="282" t="s">
        <v>180</v>
      </c>
      <c r="B30" s="283"/>
      <c r="C30" s="284"/>
      <c r="D30" s="284"/>
      <c r="E30" s="284">
        <f>-E43*E8</f>
        <v>-15000000</v>
      </c>
      <c r="F30" s="284">
        <f>-F43*F8</f>
        <v>-21600000</v>
      </c>
      <c r="G30" s="285"/>
      <c r="H30" s="286">
        <f>SUM(B30:F30)</f>
        <v>-36600000</v>
      </c>
      <c r="I30" s="287" t="s">
        <v>174</v>
      </c>
    </row>
    <row r="31" spans="1:10" x14ac:dyDescent="0.2">
      <c r="A31" s="40" t="s">
        <v>181</v>
      </c>
      <c r="B31" s="244"/>
      <c r="C31" s="245"/>
      <c r="D31" s="245"/>
      <c r="E31" s="245"/>
      <c r="F31" s="245"/>
      <c r="G31" s="43">
        <v>-8000000</v>
      </c>
      <c r="H31" s="235">
        <f t="shared" ref="H31:H38" si="2">G31</f>
        <v>-8000000</v>
      </c>
      <c r="I31" s="39" t="s">
        <v>66</v>
      </c>
    </row>
    <row r="32" spans="1:10" x14ac:dyDescent="0.2">
      <c r="A32" s="40" t="s">
        <v>154</v>
      </c>
      <c r="B32" s="244"/>
      <c r="C32" s="245"/>
      <c r="D32" s="245"/>
      <c r="E32" s="245"/>
      <c r="F32" s="245"/>
      <c r="G32" s="43">
        <v>-5500000</v>
      </c>
      <c r="H32" s="235">
        <f t="shared" si="2"/>
        <v>-5500000</v>
      </c>
      <c r="I32" s="39" t="s">
        <v>66</v>
      </c>
    </row>
    <row r="33" spans="1:11" x14ac:dyDescent="0.2">
      <c r="A33" s="40" t="s">
        <v>151</v>
      </c>
      <c r="B33" s="244"/>
      <c r="C33" s="245"/>
      <c r="D33" s="245"/>
      <c r="E33" s="245"/>
      <c r="F33" s="245"/>
      <c r="G33" s="43">
        <v>-10000000</v>
      </c>
      <c r="H33" s="235">
        <f t="shared" si="2"/>
        <v>-10000000</v>
      </c>
      <c r="I33" s="39" t="s">
        <v>66</v>
      </c>
    </row>
    <row r="34" spans="1:11" x14ac:dyDescent="0.2">
      <c r="A34" s="40" t="s">
        <v>155</v>
      </c>
      <c r="B34" s="244"/>
      <c r="C34" s="245"/>
      <c r="D34" s="245"/>
      <c r="E34" s="245"/>
      <c r="F34" s="245"/>
      <c r="G34" s="43">
        <v>-1000000</v>
      </c>
      <c r="H34" s="235">
        <f t="shared" si="2"/>
        <v>-1000000</v>
      </c>
      <c r="I34" s="39" t="s">
        <v>66</v>
      </c>
    </row>
    <row r="35" spans="1:11" x14ac:dyDescent="0.2">
      <c r="A35" s="40" t="s">
        <v>156</v>
      </c>
      <c r="B35" s="244"/>
      <c r="C35" s="245"/>
      <c r="D35" s="245"/>
      <c r="E35" s="245"/>
      <c r="F35" s="245"/>
      <c r="G35" s="43">
        <v>-6500000</v>
      </c>
      <c r="H35" s="235">
        <f t="shared" si="2"/>
        <v>-6500000</v>
      </c>
      <c r="I35" s="39" t="s">
        <v>66</v>
      </c>
    </row>
    <row r="36" spans="1:11" x14ac:dyDescent="0.2">
      <c r="A36" s="40" t="s">
        <v>182</v>
      </c>
      <c r="B36" s="244"/>
      <c r="C36" s="245"/>
      <c r="D36" s="245"/>
      <c r="E36" s="245"/>
      <c r="F36" s="245"/>
      <c r="G36" s="43">
        <v>-1500000</v>
      </c>
      <c r="H36" s="235">
        <f t="shared" si="2"/>
        <v>-1500000</v>
      </c>
      <c r="I36" s="39" t="s">
        <v>183</v>
      </c>
    </row>
    <row r="37" spans="1:11" x14ac:dyDescent="0.2">
      <c r="A37" s="40" t="s">
        <v>184</v>
      </c>
      <c r="B37" s="244"/>
      <c r="C37" s="245"/>
      <c r="D37" s="245"/>
      <c r="E37" s="245"/>
      <c r="F37" s="245"/>
      <c r="G37" s="246">
        <f>-580*1200</f>
        <v>-696000</v>
      </c>
      <c r="H37" s="235">
        <f t="shared" si="2"/>
        <v>-696000</v>
      </c>
      <c r="I37" s="39" t="s">
        <v>66</v>
      </c>
    </row>
    <row r="38" spans="1:11" x14ac:dyDescent="0.2">
      <c r="A38" s="40" t="s">
        <v>185</v>
      </c>
      <c r="B38" s="244"/>
      <c r="C38" s="245"/>
      <c r="D38" s="245"/>
      <c r="E38" s="245"/>
      <c r="F38" s="245"/>
      <c r="G38" s="43">
        <f>-0.01*H25</f>
        <v>-329600</v>
      </c>
      <c r="H38" s="235">
        <f t="shared" si="2"/>
        <v>-329600</v>
      </c>
      <c r="I38" s="39" t="s">
        <v>183</v>
      </c>
      <c r="K38" s="67"/>
    </row>
    <row r="39" spans="1:11" s="288" customFormat="1" ht="13.5" thickBot="1" x14ac:dyDescent="0.25">
      <c r="A39" s="282" t="s">
        <v>186</v>
      </c>
      <c r="B39" s="283"/>
      <c r="C39" s="284"/>
      <c r="D39" s="284"/>
      <c r="E39" s="284">
        <f>-E30</f>
        <v>15000000</v>
      </c>
      <c r="F39" s="284">
        <f>-F30</f>
        <v>21600000</v>
      </c>
      <c r="G39" s="289"/>
      <c r="H39" s="290">
        <f>SUM(B39:F39)</f>
        <v>36600000</v>
      </c>
      <c r="I39" s="287" t="s">
        <v>187</v>
      </c>
      <c r="K39" s="291"/>
    </row>
    <row r="40" spans="1:11" ht="13.5" thickBot="1" x14ac:dyDescent="0.25">
      <c r="A40" s="247" t="s">
        <v>188</v>
      </c>
      <c r="B40" s="248"/>
      <c r="C40" s="249"/>
      <c r="D40" s="249"/>
      <c r="E40" s="249"/>
      <c r="F40" s="249"/>
      <c r="G40" s="51"/>
      <c r="H40" s="250">
        <f>SUM(H29:H39)</f>
        <v>7877900</v>
      </c>
    </row>
    <row r="41" spans="1:11" ht="27" customHeight="1" thickBot="1" x14ac:dyDescent="0.25">
      <c r="A41" s="251" t="s">
        <v>189</v>
      </c>
      <c r="B41" s="252">
        <f>B29/(B18-B19)</f>
        <v>0.48253968253968255</v>
      </c>
      <c r="C41" s="252">
        <f>C29/(C18-C19)</f>
        <v>0.38261904761904764</v>
      </c>
      <c r="D41" s="252">
        <f>D29/(D18-D19)</f>
        <v>0.42537878787878786</v>
      </c>
      <c r="E41" s="252">
        <f>E29/(E18-E19)</f>
        <v>0.30712121212121213</v>
      </c>
      <c r="F41" s="253">
        <f>F29/(F18-F19)</f>
        <v>0.51166666666666671</v>
      </c>
    </row>
    <row r="42" spans="1:11" ht="13.5" thickBot="1" x14ac:dyDescent="0.25">
      <c r="A42" s="3" t="s">
        <v>190</v>
      </c>
      <c r="B42" s="67">
        <v>1500</v>
      </c>
      <c r="C42" s="67">
        <v>2000</v>
      </c>
      <c r="D42" s="67">
        <v>3000</v>
      </c>
      <c r="E42" s="67">
        <v>5000</v>
      </c>
      <c r="F42" s="67">
        <v>10000</v>
      </c>
      <c r="H42" s="254">
        <f>H40-E21-F21+H30+E24+F24+((E43+F43)*E11)</f>
        <v>10677900</v>
      </c>
      <c r="I42" s="3" t="s">
        <v>191</v>
      </c>
    </row>
    <row r="43" spans="1:11" x14ac:dyDescent="0.2">
      <c r="A43" s="3" t="s">
        <v>192</v>
      </c>
      <c r="B43" s="67"/>
      <c r="C43" s="67"/>
      <c r="D43" s="67"/>
      <c r="E43" s="67">
        <v>6000</v>
      </c>
      <c r="F43" s="67">
        <v>8000</v>
      </c>
    </row>
  </sheetData>
  <mergeCells count="2">
    <mergeCell ref="B3:F3"/>
    <mergeCell ref="B16:F16"/>
  </mergeCells>
  <pageMargins left="0.78740157480314965" right="0.78740157480314965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5"/>
  <sheetViews>
    <sheetView tabSelected="1" workbookViewId="0">
      <selection activeCell="C50" sqref="C50"/>
    </sheetView>
  </sheetViews>
  <sheetFormatPr defaultRowHeight="12.75" x14ac:dyDescent="0.2"/>
  <cols>
    <col min="1" max="1" width="1.140625" style="145" customWidth="1"/>
    <col min="2" max="2" width="40" style="145" customWidth="1"/>
    <col min="3" max="13" width="15.5703125" style="145" customWidth="1"/>
    <col min="14" max="256" width="9.140625" style="145"/>
    <col min="257" max="257" width="1.140625" style="145" customWidth="1"/>
    <col min="258" max="258" width="40" style="145" customWidth="1"/>
    <col min="259" max="269" width="15.5703125" style="145" customWidth="1"/>
    <col min="270" max="512" width="9.140625" style="145"/>
    <col min="513" max="513" width="1.140625" style="145" customWidth="1"/>
    <col min="514" max="514" width="40" style="145" customWidth="1"/>
    <col min="515" max="525" width="15.5703125" style="145" customWidth="1"/>
    <col min="526" max="768" width="9.140625" style="145"/>
    <col min="769" max="769" width="1.140625" style="145" customWidth="1"/>
    <col min="770" max="770" width="40" style="145" customWidth="1"/>
    <col min="771" max="781" width="15.5703125" style="145" customWidth="1"/>
    <col min="782" max="1024" width="9.140625" style="145"/>
    <col min="1025" max="1025" width="1.140625" style="145" customWidth="1"/>
    <col min="1026" max="1026" width="40" style="145" customWidth="1"/>
    <col min="1027" max="1037" width="15.5703125" style="145" customWidth="1"/>
    <col min="1038" max="1280" width="9.140625" style="145"/>
    <col min="1281" max="1281" width="1.140625" style="145" customWidth="1"/>
    <col min="1282" max="1282" width="40" style="145" customWidth="1"/>
    <col min="1283" max="1293" width="15.5703125" style="145" customWidth="1"/>
    <col min="1294" max="1536" width="9.140625" style="145"/>
    <col min="1537" max="1537" width="1.140625" style="145" customWidth="1"/>
    <col min="1538" max="1538" width="40" style="145" customWidth="1"/>
    <col min="1539" max="1549" width="15.5703125" style="145" customWidth="1"/>
    <col min="1550" max="1792" width="9.140625" style="145"/>
    <col min="1793" max="1793" width="1.140625" style="145" customWidth="1"/>
    <col min="1794" max="1794" width="40" style="145" customWidth="1"/>
    <col min="1795" max="1805" width="15.5703125" style="145" customWidth="1"/>
    <col min="1806" max="2048" width="9.140625" style="145"/>
    <col min="2049" max="2049" width="1.140625" style="145" customWidth="1"/>
    <col min="2050" max="2050" width="40" style="145" customWidth="1"/>
    <col min="2051" max="2061" width="15.5703125" style="145" customWidth="1"/>
    <col min="2062" max="2304" width="9.140625" style="145"/>
    <col min="2305" max="2305" width="1.140625" style="145" customWidth="1"/>
    <col min="2306" max="2306" width="40" style="145" customWidth="1"/>
    <col min="2307" max="2317" width="15.5703125" style="145" customWidth="1"/>
    <col min="2318" max="2560" width="9.140625" style="145"/>
    <col min="2561" max="2561" width="1.140625" style="145" customWidth="1"/>
    <col min="2562" max="2562" width="40" style="145" customWidth="1"/>
    <col min="2563" max="2573" width="15.5703125" style="145" customWidth="1"/>
    <col min="2574" max="2816" width="9.140625" style="145"/>
    <col min="2817" max="2817" width="1.140625" style="145" customWidth="1"/>
    <col min="2818" max="2818" width="40" style="145" customWidth="1"/>
    <col min="2819" max="2829" width="15.5703125" style="145" customWidth="1"/>
    <col min="2830" max="3072" width="9.140625" style="145"/>
    <col min="3073" max="3073" width="1.140625" style="145" customWidth="1"/>
    <col min="3074" max="3074" width="40" style="145" customWidth="1"/>
    <col min="3075" max="3085" width="15.5703125" style="145" customWidth="1"/>
    <col min="3086" max="3328" width="9.140625" style="145"/>
    <col min="3329" max="3329" width="1.140625" style="145" customWidth="1"/>
    <col min="3330" max="3330" width="40" style="145" customWidth="1"/>
    <col min="3331" max="3341" width="15.5703125" style="145" customWidth="1"/>
    <col min="3342" max="3584" width="9.140625" style="145"/>
    <col min="3585" max="3585" width="1.140625" style="145" customWidth="1"/>
    <col min="3586" max="3586" width="40" style="145" customWidth="1"/>
    <col min="3587" max="3597" width="15.5703125" style="145" customWidth="1"/>
    <col min="3598" max="3840" width="9.140625" style="145"/>
    <col min="3841" max="3841" width="1.140625" style="145" customWidth="1"/>
    <col min="3842" max="3842" width="40" style="145" customWidth="1"/>
    <col min="3843" max="3853" width="15.5703125" style="145" customWidth="1"/>
    <col min="3854" max="4096" width="9.140625" style="145"/>
    <col min="4097" max="4097" width="1.140625" style="145" customWidth="1"/>
    <col min="4098" max="4098" width="40" style="145" customWidth="1"/>
    <col min="4099" max="4109" width="15.5703125" style="145" customWidth="1"/>
    <col min="4110" max="4352" width="9.140625" style="145"/>
    <col min="4353" max="4353" width="1.140625" style="145" customWidth="1"/>
    <col min="4354" max="4354" width="40" style="145" customWidth="1"/>
    <col min="4355" max="4365" width="15.5703125" style="145" customWidth="1"/>
    <col min="4366" max="4608" width="9.140625" style="145"/>
    <col min="4609" max="4609" width="1.140625" style="145" customWidth="1"/>
    <col min="4610" max="4610" width="40" style="145" customWidth="1"/>
    <col min="4611" max="4621" width="15.5703125" style="145" customWidth="1"/>
    <col min="4622" max="4864" width="9.140625" style="145"/>
    <col min="4865" max="4865" width="1.140625" style="145" customWidth="1"/>
    <col min="4866" max="4866" width="40" style="145" customWidth="1"/>
    <col min="4867" max="4877" width="15.5703125" style="145" customWidth="1"/>
    <col min="4878" max="5120" width="9.140625" style="145"/>
    <col min="5121" max="5121" width="1.140625" style="145" customWidth="1"/>
    <col min="5122" max="5122" width="40" style="145" customWidth="1"/>
    <col min="5123" max="5133" width="15.5703125" style="145" customWidth="1"/>
    <col min="5134" max="5376" width="9.140625" style="145"/>
    <col min="5377" max="5377" width="1.140625" style="145" customWidth="1"/>
    <col min="5378" max="5378" width="40" style="145" customWidth="1"/>
    <col min="5379" max="5389" width="15.5703125" style="145" customWidth="1"/>
    <col min="5390" max="5632" width="9.140625" style="145"/>
    <col min="5633" max="5633" width="1.140625" style="145" customWidth="1"/>
    <col min="5634" max="5634" width="40" style="145" customWidth="1"/>
    <col min="5635" max="5645" width="15.5703125" style="145" customWidth="1"/>
    <col min="5646" max="5888" width="9.140625" style="145"/>
    <col min="5889" max="5889" width="1.140625" style="145" customWidth="1"/>
    <col min="5890" max="5890" width="40" style="145" customWidth="1"/>
    <col min="5891" max="5901" width="15.5703125" style="145" customWidth="1"/>
    <col min="5902" max="6144" width="9.140625" style="145"/>
    <col min="6145" max="6145" width="1.140625" style="145" customWidth="1"/>
    <col min="6146" max="6146" width="40" style="145" customWidth="1"/>
    <col min="6147" max="6157" width="15.5703125" style="145" customWidth="1"/>
    <col min="6158" max="6400" width="9.140625" style="145"/>
    <col min="6401" max="6401" width="1.140625" style="145" customWidth="1"/>
    <col min="6402" max="6402" width="40" style="145" customWidth="1"/>
    <col min="6403" max="6413" width="15.5703125" style="145" customWidth="1"/>
    <col min="6414" max="6656" width="9.140625" style="145"/>
    <col min="6657" max="6657" width="1.140625" style="145" customWidth="1"/>
    <col min="6658" max="6658" width="40" style="145" customWidth="1"/>
    <col min="6659" max="6669" width="15.5703125" style="145" customWidth="1"/>
    <col min="6670" max="6912" width="9.140625" style="145"/>
    <col min="6913" max="6913" width="1.140625" style="145" customWidth="1"/>
    <col min="6914" max="6914" width="40" style="145" customWidth="1"/>
    <col min="6915" max="6925" width="15.5703125" style="145" customWidth="1"/>
    <col min="6926" max="7168" width="9.140625" style="145"/>
    <col min="7169" max="7169" width="1.140625" style="145" customWidth="1"/>
    <col min="7170" max="7170" width="40" style="145" customWidth="1"/>
    <col min="7171" max="7181" width="15.5703125" style="145" customWidth="1"/>
    <col min="7182" max="7424" width="9.140625" style="145"/>
    <col min="7425" max="7425" width="1.140625" style="145" customWidth="1"/>
    <col min="7426" max="7426" width="40" style="145" customWidth="1"/>
    <col min="7427" max="7437" width="15.5703125" style="145" customWidth="1"/>
    <col min="7438" max="7680" width="9.140625" style="145"/>
    <col min="7681" max="7681" width="1.140625" style="145" customWidth="1"/>
    <col min="7682" max="7682" width="40" style="145" customWidth="1"/>
    <col min="7683" max="7693" width="15.5703125" style="145" customWidth="1"/>
    <col min="7694" max="7936" width="9.140625" style="145"/>
    <col min="7937" max="7937" width="1.140625" style="145" customWidth="1"/>
    <col min="7938" max="7938" width="40" style="145" customWidth="1"/>
    <col min="7939" max="7949" width="15.5703125" style="145" customWidth="1"/>
    <col min="7950" max="8192" width="9.140625" style="145"/>
    <col min="8193" max="8193" width="1.140625" style="145" customWidth="1"/>
    <col min="8194" max="8194" width="40" style="145" customWidth="1"/>
    <col min="8195" max="8205" width="15.5703125" style="145" customWidth="1"/>
    <col min="8206" max="8448" width="9.140625" style="145"/>
    <col min="8449" max="8449" width="1.140625" style="145" customWidth="1"/>
    <col min="8450" max="8450" width="40" style="145" customWidth="1"/>
    <col min="8451" max="8461" width="15.5703125" style="145" customWidth="1"/>
    <col min="8462" max="8704" width="9.140625" style="145"/>
    <col min="8705" max="8705" width="1.140625" style="145" customWidth="1"/>
    <col min="8706" max="8706" width="40" style="145" customWidth="1"/>
    <col min="8707" max="8717" width="15.5703125" style="145" customWidth="1"/>
    <col min="8718" max="8960" width="9.140625" style="145"/>
    <col min="8961" max="8961" width="1.140625" style="145" customWidth="1"/>
    <col min="8962" max="8962" width="40" style="145" customWidth="1"/>
    <col min="8963" max="8973" width="15.5703125" style="145" customWidth="1"/>
    <col min="8974" max="9216" width="9.140625" style="145"/>
    <col min="9217" max="9217" width="1.140625" style="145" customWidth="1"/>
    <col min="9218" max="9218" width="40" style="145" customWidth="1"/>
    <col min="9219" max="9229" width="15.5703125" style="145" customWidth="1"/>
    <col min="9230" max="9472" width="9.140625" style="145"/>
    <col min="9473" max="9473" width="1.140625" style="145" customWidth="1"/>
    <col min="9474" max="9474" width="40" style="145" customWidth="1"/>
    <col min="9475" max="9485" width="15.5703125" style="145" customWidth="1"/>
    <col min="9486" max="9728" width="9.140625" style="145"/>
    <col min="9729" max="9729" width="1.140625" style="145" customWidth="1"/>
    <col min="9730" max="9730" width="40" style="145" customWidth="1"/>
    <col min="9731" max="9741" width="15.5703125" style="145" customWidth="1"/>
    <col min="9742" max="9984" width="9.140625" style="145"/>
    <col min="9985" max="9985" width="1.140625" style="145" customWidth="1"/>
    <col min="9986" max="9986" width="40" style="145" customWidth="1"/>
    <col min="9987" max="9997" width="15.5703125" style="145" customWidth="1"/>
    <col min="9998" max="10240" width="9.140625" style="145"/>
    <col min="10241" max="10241" width="1.140625" style="145" customWidth="1"/>
    <col min="10242" max="10242" width="40" style="145" customWidth="1"/>
    <col min="10243" max="10253" width="15.5703125" style="145" customWidth="1"/>
    <col min="10254" max="10496" width="9.140625" style="145"/>
    <col min="10497" max="10497" width="1.140625" style="145" customWidth="1"/>
    <col min="10498" max="10498" width="40" style="145" customWidth="1"/>
    <col min="10499" max="10509" width="15.5703125" style="145" customWidth="1"/>
    <col min="10510" max="10752" width="9.140625" style="145"/>
    <col min="10753" max="10753" width="1.140625" style="145" customWidth="1"/>
    <col min="10754" max="10754" width="40" style="145" customWidth="1"/>
    <col min="10755" max="10765" width="15.5703125" style="145" customWidth="1"/>
    <col min="10766" max="11008" width="9.140625" style="145"/>
    <col min="11009" max="11009" width="1.140625" style="145" customWidth="1"/>
    <col min="11010" max="11010" width="40" style="145" customWidth="1"/>
    <col min="11011" max="11021" width="15.5703125" style="145" customWidth="1"/>
    <col min="11022" max="11264" width="9.140625" style="145"/>
    <col min="11265" max="11265" width="1.140625" style="145" customWidth="1"/>
    <col min="11266" max="11266" width="40" style="145" customWidth="1"/>
    <col min="11267" max="11277" width="15.5703125" style="145" customWidth="1"/>
    <col min="11278" max="11520" width="9.140625" style="145"/>
    <col min="11521" max="11521" width="1.140625" style="145" customWidth="1"/>
    <col min="11522" max="11522" width="40" style="145" customWidth="1"/>
    <col min="11523" max="11533" width="15.5703125" style="145" customWidth="1"/>
    <col min="11534" max="11776" width="9.140625" style="145"/>
    <col min="11777" max="11777" width="1.140625" style="145" customWidth="1"/>
    <col min="11778" max="11778" width="40" style="145" customWidth="1"/>
    <col min="11779" max="11789" width="15.5703125" style="145" customWidth="1"/>
    <col min="11790" max="12032" width="9.140625" style="145"/>
    <col min="12033" max="12033" width="1.140625" style="145" customWidth="1"/>
    <col min="12034" max="12034" width="40" style="145" customWidth="1"/>
    <col min="12035" max="12045" width="15.5703125" style="145" customWidth="1"/>
    <col min="12046" max="12288" width="9.140625" style="145"/>
    <col min="12289" max="12289" width="1.140625" style="145" customWidth="1"/>
    <col min="12290" max="12290" width="40" style="145" customWidth="1"/>
    <col min="12291" max="12301" width="15.5703125" style="145" customWidth="1"/>
    <col min="12302" max="12544" width="9.140625" style="145"/>
    <col min="12545" max="12545" width="1.140625" style="145" customWidth="1"/>
    <col min="12546" max="12546" width="40" style="145" customWidth="1"/>
    <col min="12547" max="12557" width="15.5703125" style="145" customWidth="1"/>
    <col min="12558" max="12800" width="9.140625" style="145"/>
    <col min="12801" max="12801" width="1.140625" style="145" customWidth="1"/>
    <col min="12802" max="12802" width="40" style="145" customWidth="1"/>
    <col min="12803" max="12813" width="15.5703125" style="145" customWidth="1"/>
    <col min="12814" max="13056" width="9.140625" style="145"/>
    <col min="13057" max="13057" width="1.140625" style="145" customWidth="1"/>
    <col min="13058" max="13058" width="40" style="145" customWidth="1"/>
    <col min="13059" max="13069" width="15.5703125" style="145" customWidth="1"/>
    <col min="13070" max="13312" width="9.140625" style="145"/>
    <col min="13313" max="13313" width="1.140625" style="145" customWidth="1"/>
    <col min="13314" max="13314" width="40" style="145" customWidth="1"/>
    <col min="13315" max="13325" width="15.5703125" style="145" customWidth="1"/>
    <col min="13326" max="13568" width="9.140625" style="145"/>
    <col min="13569" max="13569" width="1.140625" style="145" customWidth="1"/>
    <col min="13570" max="13570" width="40" style="145" customWidth="1"/>
    <col min="13571" max="13581" width="15.5703125" style="145" customWidth="1"/>
    <col min="13582" max="13824" width="9.140625" style="145"/>
    <col min="13825" max="13825" width="1.140625" style="145" customWidth="1"/>
    <col min="13826" max="13826" width="40" style="145" customWidth="1"/>
    <col min="13827" max="13837" width="15.5703125" style="145" customWidth="1"/>
    <col min="13838" max="14080" width="9.140625" style="145"/>
    <col min="14081" max="14081" width="1.140625" style="145" customWidth="1"/>
    <col min="14082" max="14082" width="40" style="145" customWidth="1"/>
    <col min="14083" max="14093" width="15.5703125" style="145" customWidth="1"/>
    <col min="14094" max="14336" width="9.140625" style="145"/>
    <col min="14337" max="14337" width="1.140625" style="145" customWidth="1"/>
    <col min="14338" max="14338" width="40" style="145" customWidth="1"/>
    <col min="14339" max="14349" width="15.5703125" style="145" customWidth="1"/>
    <col min="14350" max="14592" width="9.140625" style="145"/>
    <col min="14593" max="14593" width="1.140625" style="145" customWidth="1"/>
    <col min="14594" max="14594" width="40" style="145" customWidth="1"/>
    <col min="14595" max="14605" width="15.5703125" style="145" customWidth="1"/>
    <col min="14606" max="14848" width="9.140625" style="145"/>
    <col min="14849" max="14849" width="1.140625" style="145" customWidth="1"/>
    <col min="14850" max="14850" width="40" style="145" customWidth="1"/>
    <col min="14851" max="14861" width="15.5703125" style="145" customWidth="1"/>
    <col min="14862" max="15104" width="9.140625" style="145"/>
    <col min="15105" max="15105" width="1.140625" style="145" customWidth="1"/>
    <col min="15106" max="15106" width="40" style="145" customWidth="1"/>
    <col min="15107" max="15117" width="15.5703125" style="145" customWidth="1"/>
    <col min="15118" max="15360" width="9.140625" style="145"/>
    <col min="15361" max="15361" width="1.140625" style="145" customWidth="1"/>
    <col min="15362" max="15362" width="40" style="145" customWidth="1"/>
    <col min="15363" max="15373" width="15.5703125" style="145" customWidth="1"/>
    <col min="15374" max="15616" width="9.140625" style="145"/>
    <col min="15617" max="15617" width="1.140625" style="145" customWidth="1"/>
    <col min="15618" max="15618" width="40" style="145" customWidth="1"/>
    <col min="15619" max="15629" width="15.5703125" style="145" customWidth="1"/>
    <col min="15630" max="15872" width="9.140625" style="145"/>
    <col min="15873" max="15873" width="1.140625" style="145" customWidth="1"/>
    <col min="15874" max="15874" width="40" style="145" customWidth="1"/>
    <col min="15875" max="15885" width="15.5703125" style="145" customWidth="1"/>
    <col min="15886" max="16128" width="9.140625" style="145"/>
    <col min="16129" max="16129" width="1.140625" style="145" customWidth="1"/>
    <col min="16130" max="16130" width="40" style="145" customWidth="1"/>
    <col min="16131" max="16141" width="15.5703125" style="145" customWidth="1"/>
    <col min="16142" max="16384" width="9.140625" style="145"/>
  </cols>
  <sheetData>
    <row r="1" spans="2:9" ht="15.75" x14ac:dyDescent="0.25">
      <c r="B1" s="144" t="s">
        <v>83</v>
      </c>
    </row>
    <row r="2" spans="2:9" ht="15.75" x14ac:dyDescent="0.25">
      <c r="B2" s="144"/>
    </row>
    <row r="3" spans="2:9" ht="15.75" x14ac:dyDescent="0.25">
      <c r="B3" s="146" t="s">
        <v>84</v>
      </c>
    </row>
    <row r="4" spans="2:9" ht="15.75" x14ac:dyDescent="0.25">
      <c r="B4" s="144" t="s">
        <v>85</v>
      </c>
      <c r="D4" s="147">
        <v>230000000</v>
      </c>
      <c r="G4" s="147"/>
    </row>
    <row r="5" spans="2:9" ht="15.75" x14ac:dyDescent="0.25">
      <c r="B5" s="148" t="s">
        <v>86</v>
      </c>
      <c r="D5" s="149" t="s">
        <v>87</v>
      </c>
    </row>
    <row r="6" spans="2:9" ht="15.75" x14ac:dyDescent="0.25">
      <c r="B6" s="150" t="s">
        <v>88</v>
      </c>
      <c r="D6" s="147">
        <v>70000</v>
      </c>
      <c r="E6" s="151" t="s">
        <v>89</v>
      </c>
      <c r="F6" s="145">
        <v>750</v>
      </c>
      <c r="G6" s="151" t="s">
        <v>90</v>
      </c>
    </row>
    <row r="7" spans="2:9" ht="15.75" x14ac:dyDescent="0.25">
      <c r="B7" s="150" t="s">
        <v>91</v>
      </c>
      <c r="D7" s="147">
        <v>280</v>
      </c>
      <c r="E7" s="151" t="s">
        <v>90</v>
      </c>
    </row>
    <row r="8" spans="2:9" ht="15.75" x14ac:dyDescent="0.25">
      <c r="B8" s="150" t="s">
        <v>92</v>
      </c>
      <c r="D8" s="147">
        <v>85000</v>
      </c>
      <c r="E8" s="151" t="s">
        <v>89</v>
      </c>
      <c r="F8" s="145">
        <v>960</v>
      </c>
      <c r="G8" s="151" t="s">
        <v>90</v>
      </c>
    </row>
    <row r="9" spans="2:9" ht="15.75" x14ac:dyDescent="0.25">
      <c r="B9" s="150" t="s">
        <v>93</v>
      </c>
      <c r="D9" s="152" t="s">
        <v>94</v>
      </c>
    </row>
    <row r="10" spans="2:9" ht="15.75" x14ac:dyDescent="0.25">
      <c r="B10" s="150" t="s">
        <v>95</v>
      </c>
      <c r="D10" s="153">
        <f>(D6*3)+(D8*5)</f>
        <v>635000</v>
      </c>
      <c r="E10" s="154" t="s">
        <v>96</v>
      </c>
      <c r="F10" s="155">
        <f>D4/D10</f>
        <v>362.20472440944883</v>
      </c>
      <c r="G10" s="155" t="s">
        <v>90</v>
      </c>
      <c r="H10" s="153">
        <f>F10*D6</f>
        <v>25354330.708661418</v>
      </c>
      <c r="I10" s="151" t="s">
        <v>97</v>
      </c>
    </row>
    <row r="11" spans="2:9" ht="15.75" x14ac:dyDescent="0.25">
      <c r="B11" s="150"/>
      <c r="D11" s="153"/>
      <c r="E11" s="154"/>
      <c r="F11" s="155"/>
      <c r="G11" s="155"/>
      <c r="H11" s="153">
        <f>F10*D8</f>
        <v>30787401.574803151</v>
      </c>
      <c r="I11" s="151" t="s">
        <v>98</v>
      </c>
    </row>
    <row r="12" spans="2:9" ht="15.75" x14ac:dyDescent="0.25">
      <c r="B12" s="150" t="s">
        <v>99</v>
      </c>
      <c r="C12" s="150" t="s">
        <v>100</v>
      </c>
      <c r="D12" s="147">
        <v>150000</v>
      </c>
    </row>
    <row r="13" spans="2:9" ht="16.5" thickBot="1" x14ac:dyDescent="0.3">
      <c r="B13" s="150" t="s">
        <v>101</v>
      </c>
      <c r="D13" s="147">
        <v>350000</v>
      </c>
    </row>
    <row r="14" spans="2:9" s="159" customFormat="1" ht="15.75" x14ac:dyDescent="0.25">
      <c r="B14" s="156" t="s">
        <v>102</v>
      </c>
      <c r="C14" s="157"/>
      <c r="D14" s="158" t="s">
        <v>103</v>
      </c>
      <c r="E14" s="308" t="s">
        <v>104</v>
      </c>
      <c r="F14" s="309"/>
    </row>
    <row r="15" spans="2:9" s="159" customFormat="1" ht="15.75" x14ac:dyDescent="0.25">
      <c r="B15" s="160"/>
      <c r="C15" s="161"/>
      <c r="D15" s="162"/>
      <c r="E15" s="304"/>
      <c r="F15" s="305"/>
    </row>
    <row r="16" spans="2:9" s="159" customFormat="1" ht="15.75" x14ac:dyDescent="0.25">
      <c r="B16" s="163" t="s">
        <v>105</v>
      </c>
      <c r="C16" s="164"/>
      <c r="D16" s="165">
        <v>0.04</v>
      </c>
      <c r="E16" s="304"/>
      <c r="F16" s="305"/>
    </row>
    <row r="17" spans="2:11" s="159" customFormat="1" ht="15.75" x14ac:dyDescent="0.25">
      <c r="B17" s="163" t="s">
        <v>106</v>
      </c>
      <c r="C17" s="164"/>
      <c r="D17" s="165">
        <f>D23-D22</f>
        <v>5.5000000000000007E-2</v>
      </c>
      <c r="E17" s="304" t="s">
        <v>107</v>
      </c>
      <c r="F17" s="305"/>
    </row>
    <row r="18" spans="2:11" s="159" customFormat="1" ht="15.75" x14ac:dyDescent="0.25">
      <c r="B18" s="163" t="s">
        <v>108</v>
      </c>
      <c r="C18" s="164"/>
      <c r="D18" s="165">
        <f>D17+D16</f>
        <v>9.5000000000000001E-2</v>
      </c>
      <c r="E18" s="304" t="s">
        <v>109</v>
      </c>
      <c r="F18" s="305"/>
    </row>
    <row r="19" spans="2:11" s="159" customFormat="1" ht="15.75" x14ac:dyDescent="0.25">
      <c r="B19" s="163" t="s">
        <v>110</v>
      </c>
      <c r="C19" s="164"/>
      <c r="D19" s="166">
        <v>0.15</v>
      </c>
      <c r="E19" s="304" t="s">
        <v>111</v>
      </c>
      <c r="F19" s="305"/>
    </row>
    <row r="20" spans="2:11" s="159" customFormat="1" ht="15.75" x14ac:dyDescent="0.25">
      <c r="B20" s="167" t="s">
        <v>112</v>
      </c>
      <c r="C20" s="168"/>
      <c r="D20" s="169">
        <f>D18/(1-D19)</f>
        <v>0.11176470588235295</v>
      </c>
      <c r="E20" s="304" t="s">
        <v>113</v>
      </c>
      <c r="F20" s="305"/>
    </row>
    <row r="21" spans="2:11" s="159" customFormat="1" ht="15.75" x14ac:dyDescent="0.25">
      <c r="B21" s="163"/>
      <c r="C21" s="164"/>
      <c r="D21" s="170"/>
      <c r="E21" s="304"/>
      <c r="F21" s="305"/>
    </row>
    <row r="22" spans="2:11" s="159" customFormat="1" ht="15.75" x14ac:dyDescent="0.25">
      <c r="B22" s="163" t="s">
        <v>114</v>
      </c>
      <c r="C22" s="164"/>
      <c r="D22" s="165">
        <v>1.4999999999999999E-2</v>
      </c>
      <c r="E22" s="304"/>
      <c r="F22" s="305"/>
    </row>
    <row r="23" spans="2:11" s="159" customFormat="1" ht="15.75" x14ac:dyDescent="0.25">
      <c r="B23" s="163" t="s">
        <v>115</v>
      </c>
      <c r="C23" s="164"/>
      <c r="D23" s="165">
        <v>7.0000000000000007E-2</v>
      </c>
      <c r="E23" s="304"/>
      <c r="F23" s="305"/>
    </row>
    <row r="24" spans="2:11" s="159" customFormat="1" ht="15.75" x14ac:dyDescent="0.25">
      <c r="B24" s="163" t="s">
        <v>116</v>
      </c>
      <c r="C24" s="164"/>
      <c r="D24" s="166">
        <v>0.19</v>
      </c>
      <c r="E24" s="304" t="s">
        <v>117</v>
      </c>
      <c r="F24" s="305"/>
    </row>
    <row r="25" spans="2:11" s="159" customFormat="1" ht="15.75" x14ac:dyDescent="0.25">
      <c r="B25" s="167" t="s">
        <v>118</v>
      </c>
      <c r="C25" s="168"/>
      <c r="D25" s="169">
        <f>D23*(1-D24)</f>
        <v>5.6700000000000007E-2</v>
      </c>
      <c r="E25" s="304" t="s">
        <v>119</v>
      </c>
      <c r="F25" s="305"/>
    </row>
    <row r="26" spans="2:11" s="159" customFormat="1" ht="15.75" x14ac:dyDescent="0.25">
      <c r="B26" s="163"/>
      <c r="C26" s="164"/>
      <c r="D26" s="170"/>
      <c r="E26" s="304"/>
      <c r="F26" s="305"/>
    </row>
    <row r="27" spans="2:11" s="159" customFormat="1" ht="15.75" x14ac:dyDescent="0.25">
      <c r="B27" s="163" t="s">
        <v>120</v>
      </c>
      <c r="C27" s="164"/>
      <c r="D27" s="171">
        <v>300000</v>
      </c>
      <c r="E27" s="304" t="s">
        <v>23</v>
      </c>
      <c r="F27" s="305"/>
    </row>
    <row r="28" spans="2:11" s="159" customFormat="1" ht="15.75" x14ac:dyDescent="0.25">
      <c r="B28" s="163" t="s">
        <v>121</v>
      </c>
      <c r="C28" s="164"/>
      <c r="D28" s="171">
        <v>900000</v>
      </c>
      <c r="E28" s="304" t="s">
        <v>22</v>
      </c>
      <c r="F28" s="305"/>
    </row>
    <row r="29" spans="2:11" s="159" customFormat="1" ht="15.75" x14ac:dyDescent="0.25">
      <c r="B29" s="163" t="s">
        <v>122</v>
      </c>
      <c r="C29" s="164"/>
      <c r="D29" s="171">
        <f>D27+D28</f>
        <v>1200000</v>
      </c>
      <c r="E29" s="304" t="s">
        <v>21</v>
      </c>
      <c r="F29" s="305"/>
    </row>
    <row r="30" spans="2:11" s="159" customFormat="1" ht="16.5" thickBot="1" x14ac:dyDescent="0.3">
      <c r="B30" s="172" t="s">
        <v>123</v>
      </c>
      <c r="C30" s="173"/>
      <c r="D30" s="174">
        <f>D20*(D27/D29)+D25*(D28/D29)</f>
        <v>7.046617647058824E-2</v>
      </c>
      <c r="E30" s="306" t="s">
        <v>124</v>
      </c>
      <c r="F30" s="307"/>
    </row>
    <row r="31" spans="2:11" ht="15.75" x14ac:dyDescent="0.25">
      <c r="B31" s="150"/>
    </row>
    <row r="32" spans="2:11" ht="15.75" x14ac:dyDescent="0.25">
      <c r="B32" s="175" t="s">
        <v>125</v>
      </c>
      <c r="C32" s="176">
        <v>0</v>
      </c>
      <c r="D32" s="176">
        <v>1</v>
      </c>
      <c r="E32" s="176">
        <v>2</v>
      </c>
      <c r="F32" s="176">
        <v>3</v>
      </c>
      <c r="G32" s="176">
        <v>4</v>
      </c>
      <c r="H32" s="176">
        <v>5</v>
      </c>
      <c r="I32" s="176">
        <v>6</v>
      </c>
      <c r="J32" s="176">
        <v>7</v>
      </c>
      <c r="K32" s="176">
        <v>8</v>
      </c>
    </row>
    <row r="33" spans="2:11" ht="15.75" x14ac:dyDescent="0.25">
      <c r="B33" s="177" t="s">
        <v>126</v>
      </c>
      <c r="C33" s="178">
        <f>$D$30*100</f>
        <v>7.0466176470588238</v>
      </c>
      <c r="D33" s="178">
        <f t="shared" ref="D33:K33" si="0">$D$30*100</f>
        <v>7.0466176470588238</v>
      </c>
      <c r="E33" s="178">
        <f t="shared" si="0"/>
        <v>7.0466176470588238</v>
      </c>
      <c r="F33" s="178">
        <f t="shared" si="0"/>
        <v>7.0466176470588238</v>
      </c>
      <c r="G33" s="178">
        <f t="shared" si="0"/>
        <v>7.0466176470588238</v>
      </c>
      <c r="H33" s="178">
        <f t="shared" si="0"/>
        <v>7.0466176470588238</v>
      </c>
      <c r="I33" s="178">
        <f t="shared" si="0"/>
        <v>7.0466176470588238</v>
      </c>
      <c r="J33" s="178">
        <f t="shared" si="0"/>
        <v>7.0466176470588238</v>
      </c>
      <c r="K33" s="178">
        <f t="shared" si="0"/>
        <v>7.0466176470588238</v>
      </c>
    </row>
    <row r="34" spans="2:11" ht="15.75" hidden="1" customHeight="1" x14ac:dyDescent="0.25">
      <c r="B34" s="179" t="s">
        <v>127</v>
      </c>
      <c r="C34" s="179">
        <f t="shared" ref="C34:K34" si="1">C33*0.01</f>
        <v>7.046617647058824E-2</v>
      </c>
      <c r="D34" s="179">
        <f t="shared" si="1"/>
        <v>7.046617647058824E-2</v>
      </c>
      <c r="E34" s="179">
        <f t="shared" si="1"/>
        <v>7.046617647058824E-2</v>
      </c>
      <c r="F34" s="179">
        <f t="shared" si="1"/>
        <v>7.046617647058824E-2</v>
      </c>
      <c r="G34" s="179">
        <f t="shared" si="1"/>
        <v>7.046617647058824E-2</v>
      </c>
      <c r="H34" s="179">
        <f t="shared" si="1"/>
        <v>7.046617647058824E-2</v>
      </c>
      <c r="I34" s="179">
        <f t="shared" si="1"/>
        <v>7.046617647058824E-2</v>
      </c>
      <c r="J34" s="179">
        <f t="shared" si="1"/>
        <v>7.046617647058824E-2</v>
      </c>
      <c r="K34" s="179">
        <f t="shared" si="1"/>
        <v>7.046617647058824E-2</v>
      </c>
    </row>
    <row r="35" spans="2:11" ht="15.75" hidden="1" customHeight="1" x14ac:dyDescent="0.25">
      <c r="B35" s="179" t="s">
        <v>128</v>
      </c>
      <c r="C35" s="179">
        <f t="shared" ref="C35:K35" si="2">1+C34</f>
        <v>1.0704661764705883</v>
      </c>
      <c r="D35" s="179">
        <f t="shared" si="2"/>
        <v>1.0704661764705883</v>
      </c>
      <c r="E35" s="179">
        <f t="shared" si="2"/>
        <v>1.0704661764705883</v>
      </c>
      <c r="F35" s="179">
        <f t="shared" si="2"/>
        <v>1.0704661764705883</v>
      </c>
      <c r="G35" s="179">
        <f t="shared" si="2"/>
        <v>1.0704661764705883</v>
      </c>
      <c r="H35" s="179">
        <f t="shared" si="2"/>
        <v>1.0704661764705883</v>
      </c>
      <c r="I35" s="179">
        <f t="shared" si="2"/>
        <v>1.0704661764705883</v>
      </c>
      <c r="J35" s="179">
        <f t="shared" si="2"/>
        <v>1.0704661764705883</v>
      </c>
      <c r="K35" s="179">
        <f t="shared" si="2"/>
        <v>1.0704661764705883</v>
      </c>
    </row>
    <row r="36" spans="2:11" ht="15.75" x14ac:dyDescent="0.25">
      <c r="B36" s="179" t="s">
        <v>129</v>
      </c>
      <c r="C36" s="179">
        <f>1</f>
        <v>1</v>
      </c>
      <c r="D36" s="179">
        <f>D35</f>
        <v>1.0704661764705883</v>
      </c>
      <c r="E36" s="179">
        <f>E35*E35</f>
        <v>1.1458978349675606</v>
      </c>
      <c r="F36" s="179">
        <f>F35*F35*F35</f>
        <v>1.2266448740236497</v>
      </c>
      <c r="G36" s="179">
        <f>G35*G35*G35*G35</f>
        <v>1.3130818481833428</v>
      </c>
      <c r="H36" s="179">
        <f>H35*H35*H35*H35*H35</f>
        <v>1.4056097054177565</v>
      </c>
      <c r="I36" s="179">
        <f>I35*I35*I35*I35*I35*I35</f>
        <v>1.5046576469684958</v>
      </c>
      <c r="J36" s="179">
        <f>J35*J35*J35*J35*J35*J35*J35</f>
        <v>1.6106851182475979</v>
      </c>
      <c r="K36" s="179">
        <f>K35*K35*K35*K35*K35*K35*K35*K35</f>
        <v>1.7241839400285834</v>
      </c>
    </row>
    <row r="37" spans="2:11" ht="15.75" x14ac:dyDescent="0.25">
      <c r="B37" s="179" t="s">
        <v>130</v>
      </c>
      <c r="C37" s="180">
        <f t="shared" ref="C37:K37" si="3">ROUND(1/C36,2)</f>
        <v>1</v>
      </c>
      <c r="D37" s="180">
        <f t="shared" si="3"/>
        <v>0.93</v>
      </c>
      <c r="E37" s="180">
        <f t="shared" si="3"/>
        <v>0.87</v>
      </c>
      <c r="F37" s="180">
        <f t="shared" si="3"/>
        <v>0.82</v>
      </c>
      <c r="G37" s="180">
        <f t="shared" si="3"/>
        <v>0.76</v>
      </c>
      <c r="H37" s="180">
        <f t="shared" si="3"/>
        <v>0.71</v>
      </c>
      <c r="I37" s="180">
        <f t="shared" si="3"/>
        <v>0.66</v>
      </c>
      <c r="J37" s="180">
        <f t="shared" si="3"/>
        <v>0.62</v>
      </c>
      <c r="K37" s="180">
        <f t="shared" si="3"/>
        <v>0.57999999999999996</v>
      </c>
    </row>
    <row r="38" spans="2:11" ht="15.75" x14ac:dyDescent="0.25">
      <c r="B38" s="181"/>
      <c r="C38" s="181"/>
      <c r="D38" s="182"/>
      <c r="E38" s="182"/>
      <c r="F38" s="182"/>
      <c r="G38" s="182"/>
      <c r="H38" s="182"/>
      <c r="I38" s="182"/>
      <c r="J38" s="182"/>
      <c r="K38" s="182"/>
    </row>
    <row r="39" spans="2:11" s="185" customFormat="1" ht="15.75" x14ac:dyDescent="0.25">
      <c r="B39" s="183" t="s">
        <v>131</v>
      </c>
      <c r="C39" s="184">
        <f>-D4</f>
        <v>-230000000</v>
      </c>
      <c r="D39" s="184">
        <v>0</v>
      </c>
      <c r="E39" s="184">
        <v>0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184">
        <v>0</v>
      </c>
    </row>
    <row r="40" spans="2:11" ht="15.75" x14ac:dyDescent="0.25">
      <c r="B40" s="186" t="s">
        <v>132</v>
      </c>
      <c r="C40" s="187"/>
      <c r="D40" s="187">
        <f>D6*F6</f>
        <v>52500000</v>
      </c>
      <c r="E40" s="187">
        <f>D6*F6</f>
        <v>52500000</v>
      </c>
      <c r="F40" s="187">
        <f>D6*F6</f>
        <v>52500000</v>
      </c>
      <c r="G40" s="187">
        <f>D8*F8</f>
        <v>81600000</v>
      </c>
      <c r="H40" s="187">
        <f>D8*F8</f>
        <v>81600000</v>
      </c>
      <c r="I40" s="187">
        <f>D8*F8</f>
        <v>81600000</v>
      </c>
      <c r="J40" s="187">
        <f>D8*F8</f>
        <v>81600000</v>
      </c>
      <c r="K40" s="187">
        <f>D8*F8</f>
        <v>81600000</v>
      </c>
    </row>
    <row r="41" spans="2:11" ht="15.75" x14ac:dyDescent="0.25">
      <c r="B41" s="186" t="s">
        <v>133</v>
      </c>
      <c r="C41" s="187"/>
      <c r="D41" s="187">
        <f>($D$7*$D$6)*-1</f>
        <v>-19600000</v>
      </c>
      <c r="E41" s="187">
        <f>($D$7*$D$6)*-1</f>
        <v>-19600000</v>
      </c>
      <c r="F41" s="187">
        <f>($D$7*$D$6)*-1</f>
        <v>-19600000</v>
      </c>
      <c r="G41" s="187">
        <f>($D$7*0.95*$D$8)*-1</f>
        <v>-22610000</v>
      </c>
      <c r="H41" s="187">
        <f>($D$7*0.95*$D$8)*-1</f>
        <v>-22610000</v>
      </c>
      <c r="I41" s="187">
        <f>($D$7*0.95*$D$8)*-1</f>
        <v>-22610000</v>
      </c>
      <c r="J41" s="187">
        <f>($D$7*0.95*$D$8)*-1</f>
        <v>-22610000</v>
      </c>
      <c r="K41" s="187">
        <f>($D$7*0.95*$D$8)*-1</f>
        <v>-22610000</v>
      </c>
    </row>
    <row r="42" spans="2:11" ht="15.75" x14ac:dyDescent="0.25">
      <c r="B42" s="186" t="s">
        <v>134</v>
      </c>
      <c r="C42" s="187"/>
      <c r="D42" s="187"/>
      <c r="E42" s="187">
        <f>$D$12*-1</f>
        <v>-150000</v>
      </c>
      <c r="F42" s="187"/>
      <c r="G42" s="187">
        <f>$D$12*-1</f>
        <v>-150000</v>
      </c>
      <c r="H42" s="187"/>
      <c r="I42" s="187">
        <f>$D$12*-1</f>
        <v>-150000</v>
      </c>
      <c r="J42" s="187"/>
      <c r="K42" s="187">
        <f>$D$12*-1</f>
        <v>-150000</v>
      </c>
    </row>
    <row r="43" spans="2:11" ht="15.75" x14ac:dyDescent="0.25">
      <c r="B43" s="186" t="s">
        <v>135</v>
      </c>
      <c r="C43" s="187"/>
      <c r="D43" s="187"/>
      <c r="E43" s="187"/>
      <c r="F43" s="187"/>
      <c r="G43" s="187"/>
      <c r="H43" s="187"/>
      <c r="I43" s="187"/>
      <c r="J43" s="187"/>
      <c r="K43" s="187">
        <v>350000</v>
      </c>
    </row>
    <row r="44" spans="2:11" ht="15.75" x14ac:dyDescent="0.25">
      <c r="B44" s="186" t="s">
        <v>136</v>
      </c>
      <c r="C44" s="187"/>
      <c r="D44" s="187">
        <f>($D$4*0.75*0.0567)*-1</f>
        <v>-9780750</v>
      </c>
      <c r="E44" s="187">
        <f>($D$4*0.75*0.0567*7/8)*-1</f>
        <v>-8558156.25</v>
      </c>
      <c r="F44" s="187">
        <f>($D$4*0.75*0.0567*6/8)*-1</f>
        <v>-7335562.5</v>
      </c>
      <c r="G44" s="187">
        <f>($D$4*0.75*0.0567*5/8)*-1</f>
        <v>-6112968.75</v>
      </c>
      <c r="H44" s="187">
        <f>($D$4*0.75*0.0567*4/8)*-1</f>
        <v>-4890375</v>
      </c>
      <c r="I44" s="187">
        <f>($D$4*0.75*0.0567*3/8)*-1</f>
        <v>-3667781.25</v>
      </c>
      <c r="J44" s="187">
        <f>($D$4*0.75*0.0567*2/8)*-1</f>
        <v>-2445187.5</v>
      </c>
      <c r="K44" s="187">
        <f>($D$4*0.75*0.0567*1/8)*-1</f>
        <v>-1222593.75</v>
      </c>
    </row>
    <row r="45" spans="2:11" s="185" customFormat="1" ht="15.75" x14ac:dyDescent="0.25">
      <c r="B45" s="188" t="s">
        <v>137</v>
      </c>
      <c r="C45" s="189"/>
      <c r="D45" s="189">
        <f>($H$10*-1)</f>
        <v>-25354330.708661418</v>
      </c>
      <c r="E45" s="189">
        <f>($H$10*-1)</f>
        <v>-25354330.708661418</v>
      </c>
      <c r="F45" s="189">
        <f>($H$10*-1)</f>
        <v>-25354330.708661418</v>
      </c>
      <c r="G45" s="189">
        <f>($H$11*-1)</f>
        <v>-30787401.574803151</v>
      </c>
      <c r="H45" s="189">
        <f>($H$11*-1)</f>
        <v>-30787401.574803151</v>
      </c>
      <c r="I45" s="189">
        <f>($H$11*-1)</f>
        <v>-30787401.574803151</v>
      </c>
      <c r="J45" s="189">
        <f>($H$11*-1)</f>
        <v>-30787401.574803151</v>
      </c>
      <c r="K45" s="189">
        <f>($H$11*-1)</f>
        <v>-30787401.574803151</v>
      </c>
    </row>
    <row r="46" spans="2:11" s="185" customFormat="1" ht="15.75" x14ac:dyDescent="0.25">
      <c r="B46" s="188" t="s">
        <v>138</v>
      </c>
      <c r="C46" s="189"/>
      <c r="D46" s="189">
        <f t="shared" ref="D46:K46" si="4">SUM(D40:D45)</f>
        <v>-2235080.7086614184</v>
      </c>
      <c r="E46" s="189">
        <f t="shared" si="4"/>
        <v>-1162486.9586614184</v>
      </c>
      <c r="F46" s="189">
        <f t="shared" si="4"/>
        <v>210106.79133858159</v>
      </c>
      <c r="G46" s="189">
        <f t="shared" si="4"/>
        <v>21939629.675196849</v>
      </c>
      <c r="H46" s="189">
        <f t="shared" si="4"/>
        <v>23312223.425196849</v>
      </c>
      <c r="I46" s="189">
        <f t="shared" si="4"/>
        <v>24384817.175196849</v>
      </c>
      <c r="J46" s="189">
        <f t="shared" si="4"/>
        <v>25757410.925196849</v>
      </c>
      <c r="K46" s="189">
        <f t="shared" si="4"/>
        <v>27180004.675196849</v>
      </c>
    </row>
    <row r="47" spans="2:11" ht="15.75" x14ac:dyDescent="0.25">
      <c r="B47" s="179" t="s">
        <v>139</v>
      </c>
      <c r="C47" s="190"/>
      <c r="D47" s="190">
        <v>0</v>
      </c>
      <c r="E47" s="190">
        <v>0</v>
      </c>
      <c r="F47" s="190">
        <f>F46*[8]WACC_výsl!$F$15</f>
        <v>39920.2903543305</v>
      </c>
      <c r="G47" s="190">
        <f>G46*[8]WACC_výsl!$F$15</f>
        <v>4168529.6382874013</v>
      </c>
      <c r="H47" s="190">
        <f>H46*[8]WACC_výsl!$F$15</f>
        <v>4429322.4507874018</v>
      </c>
      <c r="I47" s="190">
        <f>I46*[8]WACC_výsl!$F$15</f>
        <v>4633115.2632874018</v>
      </c>
      <c r="J47" s="190">
        <f>J46*[8]WACC_výsl!$F$15</f>
        <v>4893908.0757874018</v>
      </c>
      <c r="K47" s="190">
        <f>K46*[8]WACC_výsl!$F$15</f>
        <v>5164200.8882874018</v>
      </c>
    </row>
    <row r="48" spans="2:11" s="185" customFormat="1" ht="15.75" x14ac:dyDescent="0.25">
      <c r="B48" s="188" t="s">
        <v>140</v>
      </c>
      <c r="C48" s="189"/>
      <c r="D48" s="189">
        <f>D46-D47</f>
        <v>-2235080.7086614184</v>
      </c>
      <c r="E48" s="189">
        <f t="shared" ref="E48:K48" si="5">E46-E47</f>
        <v>-1162486.9586614184</v>
      </c>
      <c r="F48" s="189">
        <f t="shared" si="5"/>
        <v>170186.50098425109</v>
      </c>
      <c r="G48" s="189">
        <f t="shared" si="5"/>
        <v>17771100.036909446</v>
      </c>
      <c r="H48" s="189">
        <f t="shared" si="5"/>
        <v>18882900.974409446</v>
      </c>
      <c r="I48" s="189">
        <f t="shared" si="5"/>
        <v>19751701.911909446</v>
      </c>
      <c r="J48" s="189">
        <f t="shared" si="5"/>
        <v>20863502.849409446</v>
      </c>
      <c r="K48" s="189">
        <f t="shared" si="5"/>
        <v>22015803.786909446</v>
      </c>
    </row>
    <row r="49" spans="2:11" ht="15.75" x14ac:dyDescent="0.25">
      <c r="B49" s="182" t="s">
        <v>141</v>
      </c>
      <c r="C49" s="191">
        <f>C39+C48+C45</f>
        <v>-230000000</v>
      </c>
      <c r="D49" s="191">
        <f>D39+D48-D45</f>
        <v>23119250</v>
      </c>
      <c r="E49" s="191">
        <f t="shared" ref="E49:K49" si="6">E39+E48-E45</f>
        <v>24191843.75</v>
      </c>
      <c r="F49" s="191">
        <f t="shared" si="6"/>
        <v>25524517.20964567</v>
      </c>
      <c r="G49" s="191">
        <f t="shared" si="6"/>
        <v>48558501.611712597</v>
      </c>
      <c r="H49" s="191">
        <f t="shared" si="6"/>
        <v>49670302.549212597</v>
      </c>
      <c r="I49" s="191">
        <f t="shared" si="6"/>
        <v>50539103.486712597</v>
      </c>
      <c r="J49" s="191">
        <f t="shared" si="6"/>
        <v>51650904.424212597</v>
      </c>
      <c r="K49" s="191">
        <f t="shared" si="6"/>
        <v>52803205.361712597</v>
      </c>
    </row>
    <row r="50" spans="2:11" ht="15.75" x14ac:dyDescent="0.25">
      <c r="B50" s="186" t="s">
        <v>142</v>
      </c>
      <c r="C50" s="187">
        <f t="shared" ref="C50:K50" si="7">C49*C37</f>
        <v>-230000000</v>
      </c>
      <c r="D50" s="187">
        <f t="shared" si="7"/>
        <v>21500902.5</v>
      </c>
      <c r="E50" s="187">
        <f t="shared" si="7"/>
        <v>21046904.0625</v>
      </c>
      <c r="F50" s="187">
        <f t="shared" si="7"/>
        <v>20930104.111909449</v>
      </c>
      <c r="G50" s="187">
        <f t="shared" si="7"/>
        <v>36904461.224901572</v>
      </c>
      <c r="H50" s="187">
        <f t="shared" si="7"/>
        <v>35265914.809940942</v>
      </c>
      <c r="I50" s="187">
        <f t="shared" si="7"/>
        <v>33355808.301230315</v>
      </c>
      <c r="J50" s="187">
        <f t="shared" si="7"/>
        <v>32023560.74301181</v>
      </c>
      <c r="K50" s="187">
        <f t="shared" si="7"/>
        <v>30625859.109793305</v>
      </c>
    </row>
    <row r="51" spans="2:11" ht="15.75" x14ac:dyDescent="0.25">
      <c r="B51" s="179" t="s">
        <v>143</v>
      </c>
      <c r="C51" s="192">
        <f>C50</f>
        <v>-230000000</v>
      </c>
      <c r="D51" s="192">
        <f t="shared" ref="D51:K51" si="8">C51+D50</f>
        <v>-208499097.5</v>
      </c>
      <c r="E51" s="192">
        <f t="shared" si="8"/>
        <v>-187452193.4375</v>
      </c>
      <c r="F51" s="192">
        <f t="shared" si="8"/>
        <v>-166522089.32559055</v>
      </c>
      <c r="G51" s="192">
        <f t="shared" si="8"/>
        <v>-129617628.10068898</v>
      </c>
      <c r="H51" s="192">
        <f t="shared" si="8"/>
        <v>-94351713.29074803</v>
      </c>
      <c r="I51" s="192">
        <f t="shared" si="8"/>
        <v>-60995904.989517719</v>
      </c>
      <c r="J51" s="192">
        <f t="shared" si="8"/>
        <v>-28972344.246505909</v>
      </c>
      <c r="K51" s="193">
        <f t="shared" si="8"/>
        <v>1653514.8632873967</v>
      </c>
    </row>
    <row r="52" spans="2:11" ht="15.75" x14ac:dyDescent="0.25">
      <c r="B52" s="181"/>
      <c r="C52" s="194"/>
      <c r="D52" s="191"/>
      <c r="E52" s="191"/>
      <c r="F52" s="191"/>
      <c r="G52" s="191"/>
      <c r="H52" s="191"/>
      <c r="I52" s="191"/>
      <c r="J52" s="191"/>
      <c r="K52" s="191"/>
    </row>
    <row r="53" spans="2:11" x14ac:dyDescent="0.2">
      <c r="D53" s="195"/>
      <c r="E53" s="195"/>
      <c r="F53" s="195"/>
      <c r="H53" s="195"/>
    </row>
    <row r="54" spans="2:11" x14ac:dyDescent="0.2">
      <c r="K54" s="196" t="s">
        <v>144</v>
      </c>
    </row>
    <row r="55" spans="2:11" x14ac:dyDescent="0.2">
      <c r="K55" s="196" t="s">
        <v>145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Kalk.náklady</vt:lpstr>
      <vt:lpstr> Odchylky tržeb</vt:lpstr>
      <vt:lpstr>Kalkulace</vt:lpstr>
      <vt:lpstr>Údržba</vt:lpstr>
      <vt:lpstr>Manažerský výsledek</vt:lpstr>
      <vt:lpstr>Investice</vt:lpstr>
      <vt:lpstr>Kalkulace!Oblast_tisku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dcterms:created xsi:type="dcterms:W3CDTF">2016-11-14T21:54:23Z</dcterms:created>
  <dcterms:modified xsi:type="dcterms:W3CDTF">2018-06-19T14:11:20Z</dcterms:modified>
</cp:coreProperties>
</file>