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cebna7\Desktop\"/>
    </mc:Choice>
  </mc:AlternateContent>
  <xr:revisionPtr revIDLastSave="0" documentId="13_ncr:1_{B9AAD133-D5B5-40C1-A5DD-7054922D2DB8}" xr6:coauthVersionLast="44" xr6:coauthVersionMax="44" xr10:uidLastSave="{00000000-0000-0000-0000-000000000000}"/>
  <bookViews>
    <workbookView xWindow="-120" yWindow="-120" windowWidth="29040" windowHeight="15840" tabRatio="759" activeTab="8" xr2:uid="{00000000-000D-0000-FFFF-FFFF00000000}"/>
  </bookViews>
  <sheets>
    <sheet name="ZEM. POZ." sheetId="1" r:id="rId1"/>
    <sheet name="ZEM. POZ. - elektronické kom." sheetId="8" r:id="rId2"/>
    <sheet name="ZEM. POZ. +stavby" sheetId="5" r:id="rId3"/>
    <sheet name="STP I." sheetId="2" r:id="rId4"/>
    <sheet name="STP I. - elektronické kom." sheetId="9" r:id="rId5"/>
    <sheet name="STP I. + stavby" sheetId="6" r:id="rId6"/>
    <sheet name="STP II." sheetId="10" r:id="rId7"/>
    <sheet name="STP II. - elektronické kom." sheetId="11" r:id="rId8"/>
    <sheet name="STP II. + stavby" sheetId="12" r:id="rId9"/>
    <sheet name="List1" sheetId="7" state="hidden" r:id="rId10"/>
  </sheets>
  <definedNames>
    <definedName name="_xlnm.Print_Area" localSheetId="3">'STP I.'!$A$1:$E$38</definedName>
    <definedName name="_xlnm.Print_Area" localSheetId="4">'STP I. - elektronické kom.'!$A$1:$E$34</definedName>
    <definedName name="_xlnm.Print_Area" localSheetId="5">'STP I. + stavby'!$A$1:$E$55</definedName>
    <definedName name="_xlnm.Print_Area" localSheetId="6">'STP II.'!$A$1:$E$40</definedName>
    <definedName name="_xlnm.Print_Area" localSheetId="7">'STP II. - elektronické kom.'!$A$1:$E$36</definedName>
    <definedName name="_xlnm.Print_Area" localSheetId="8">'STP II. + stavby'!$A$1:$E$57</definedName>
    <definedName name="_xlnm.Print_Area" localSheetId="0">'ZEM. POZ.'!$A$1:$B$33</definedName>
    <definedName name="_xlnm.Print_Area" localSheetId="1">'ZEM. POZ. - elektronické kom.'!$A$1:$B$29</definedName>
    <definedName name="_xlnm.Print_Area" localSheetId="2">'ZEM. POZ. +stavby'!$A$1:$D$50</definedName>
    <definedName name="Účelbřemene">List1!$A$1:$A$2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3" i="12" l="1"/>
  <c r="B42" i="12"/>
  <c r="B41" i="12"/>
  <c r="B40" i="12"/>
  <c r="B39" i="12"/>
  <c r="B38" i="12"/>
  <c r="B18" i="1" l="1"/>
  <c r="B46" i="12" l="1"/>
  <c r="B45" i="12"/>
  <c r="B44" i="12"/>
  <c r="B37" i="12"/>
  <c r="B33" i="12"/>
  <c r="B52" i="12"/>
  <c r="F45" i="12"/>
  <c r="F44" i="12"/>
  <c r="F42" i="12"/>
  <c r="F41" i="12"/>
  <c r="F40" i="12"/>
  <c r="F39" i="12"/>
  <c r="F36" i="12"/>
  <c r="F35" i="12"/>
  <c r="D21" i="12"/>
  <c r="D20" i="12"/>
  <c r="D19" i="12"/>
  <c r="G18" i="12"/>
  <c r="D18" i="12"/>
  <c r="D17" i="12"/>
  <c r="G16" i="12"/>
  <c r="D16" i="12"/>
  <c r="G15" i="12"/>
  <c r="D15" i="12"/>
  <c r="B31" i="11"/>
  <c r="B33" i="11" s="1"/>
  <c r="D19" i="11"/>
  <c r="D18" i="11"/>
  <c r="D17" i="11"/>
  <c r="G16" i="11"/>
  <c r="D16" i="11" s="1"/>
  <c r="D15" i="11"/>
  <c r="G14" i="11"/>
  <c r="D14" i="11"/>
  <c r="G13" i="11"/>
  <c r="D13" i="11"/>
  <c r="B33" i="10"/>
  <c r="B35" i="10"/>
  <c r="D21" i="10"/>
  <c r="D20" i="10"/>
  <c r="D19" i="10"/>
  <c r="G18" i="10"/>
  <c r="D18" i="10"/>
  <c r="D17" i="10"/>
  <c r="G16" i="10"/>
  <c r="D16" i="10"/>
  <c r="G15" i="10"/>
  <c r="D15" i="10"/>
  <c r="B44" i="6"/>
  <c r="B39" i="5"/>
  <c r="B38" i="5"/>
  <c r="B32" i="5"/>
  <c r="B37" i="5"/>
  <c r="B26" i="5"/>
  <c r="B18" i="5"/>
  <c r="B36" i="5" s="1"/>
  <c r="B16" i="8"/>
  <c r="B24" i="8" s="1"/>
  <c r="B26" i="8" s="1"/>
  <c r="B30" i="5" l="1"/>
  <c r="B33" i="5"/>
  <c r="B31" i="5"/>
  <c r="B34" i="5"/>
  <c r="B35" i="5"/>
  <c r="B48" i="12"/>
  <c r="B50" i="12" s="1"/>
  <c r="B54" i="12" s="1"/>
  <c r="B37" i="10"/>
  <c r="B26" i="1"/>
  <c r="B31" i="2" l="1"/>
  <c r="B43" i="6" l="1"/>
  <c r="B39" i="6"/>
  <c r="B38" i="6"/>
  <c r="B42" i="6" l="1"/>
  <c r="B37" i="6"/>
  <c r="B36" i="6"/>
  <c r="B35" i="6"/>
  <c r="B50" i="6" l="1"/>
  <c r="B29" i="9" l="1"/>
  <c r="B31" i="9" s="1"/>
  <c r="D19" i="9"/>
  <c r="D18" i="9"/>
  <c r="D17" i="9"/>
  <c r="G16" i="9"/>
  <c r="D16" i="9" s="1"/>
  <c r="D15" i="9"/>
  <c r="G14" i="9"/>
  <c r="D14" i="9"/>
  <c r="G13" i="9"/>
  <c r="D13" i="9"/>
  <c r="B31" i="6"/>
  <c r="B33" i="2"/>
  <c r="B45" i="5"/>
  <c r="B28" i="1" l="1"/>
  <c r="B41" i="6" l="1"/>
  <c r="B40" i="6"/>
  <c r="B46" i="6" s="1"/>
  <c r="D21" i="6"/>
  <c r="D20" i="6"/>
  <c r="D19" i="6"/>
  <c r="G18" i="6"/>
  <c r="D18" i="6" s="1"/>
  <c r="D17" i="6"/>
  <c r="G16" i="6"/>
  <c r="D16" i="6"/>
  <c r="G15" i="6"/>
  <c r="D15" i="6"/>
  <c r="B35" i="2"/>
  <c r="D21" i="2"/>
  <c r="D20" i="2"/>
  <c r="G18" i="2"/>
  <c r="D18" i="2" s="1"/>
  <c r="D19" i="2"/>
  <c r="D15" i="2"/>
  <c r="D16" i="2"/>
  <c r="D17" i="2"/>
  <c r="B41" i="5"/>
  <c r="B43" i="5" l="1"/>
  <c r="B47" i="5" s="1"/>
  <c r="B48" i="6"/>
  <c r="B52" i="6" s="1"/>
  <c r="B30" i="1"/>
  <c r="F43" i="6" l="1"/>
  <c r="F40" i="6" l="1"/>
  <c r="F33" i="6"/>
  <c r="F38" i="6"/>
  <c r="F42" i="6"/>
  <c r="F34" i="6"/>
  <c r="F39" i="6"/>
  <c r="F37" i="6"/>
  <c r="G16" i="2" l="1"/>
  <c r="G15" i="2"/>
</calcChain>
</file>

<file path=xl/sharedStrings.xml><?xml version="1.0" encoding="utf-8"?>
<sst xmlns="http://schemas.openxmlformats.org/spreadsheetml/2006/main" count="355" uniqueCount="79">
  <si>
    <t>Adamov</t>
  </si>
  <si>
    <t>Katastrální území:</t>
  </si>
  <si>
    <r>
      <t>Rozsah věcného břemene dle geometrického plánu (m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):</t>
    </r>
  </si>
  <si>
    <t>VÝPOČET CENY VĚCNÉHO BŘEMENE</t>
  </si>
  <si>
    <t>Počet let užívání práva:</t>
  </si>
  <si>
    <t>Obec:</t>
  </si>
  <si>
    <t>Počet obyvatel dle Malého lexikonu obcí pro příslušný rok:</t>
  </si>
  <si>
    <t>do 1999 obyvatel</t>
  </si>
  <si>
    <t>2000-9999 obyvatel</t>
  </si>
  <si>
    <t>10000-49999 obyvatel</t>
  </si>
  <si>
    <t>50000 a více</t>
  </si>
  <si>
    <t>do 500 obyv.</t>
  </si>
  <si>
    <t>500 - 999</t>
  </si>
  <si>
    <t>1000 - 1999</t>
  </si>
  <si>
    <t>2000 - 4999</t>
  </si>
  <si>
    <t>5000 - 9999</t>
  </si>
  <si>
    <t>tab2 příl2 v441/13</t>
  </si>
  <si>
    <t>Okres:</t>
  </si>
  <si>
    <t>Roční užitek - simulované nájemné (dle komentáře MF ČR Věcná břemena po 1. lednu 2014) (%):</t>
  </si>
  <si>
    <t>10000-49999</t>
  </si>
  <si>
    <t>Počet MJ</t>
  </si>
  <si>
    <t>Cena za umístění stavby nebo zařízení na pozemku SPÚ (Kč):</t>
  </si>
  <si>
    <t>Blansko</t>
  </si>
  <si>
    <t>Parcelní číslo pozemku:</t>
  </si>
  <si>
    <r>
      <t>Průměrná cena STP podle okresů a velikosti obcí podle dat ČSÚ ze sloupce Kupní cena (Kč/m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):</t>
    </r>
  </si>
  <si>
    <t>Žlutě vyznačené buňky vyplní referent OJ</t>
  </si>
  <si>
    <t>Druh věcného břemene</t>
  </si>
  <si>
    <t>321/4</t>
  </si>
  <si>
    <t xml:space="preserve">Vyplnil a za správnost odpovídá referent OJ: </t>
  </si>
  <si>
    <t>ZEMĚDĚLSKÉ POZEMKY</t>
  </si>
  <si>
    <t>Mimimální sazba úhrady za zřízení věcného břemene (Kč):</t>
  </si>
  <si>
    <t>Titul Jméno Příjmení (Podpis)</t>
  </si>
  <si>
    <r>
      <t>Průměrná cena zemědělského pozemku v daném k.ú. dle vyhlášky MZe (Kč/m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>):</t>
    </r>
  </si>
  <si>
    <r>
      <t>Roční užitek - simulované nájemné (dle komentáře MF ČR Věcná břemena po 1. lednu 2014) (Kč/m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>):</t>
    </r>
  </si>
  <si>
    <r>
      <t>Rozsah věcného břemene dle geometrického plánu (m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>):</t>
    </r>
  </si>
  <si>
    <t>Celková cena za zřízení věcného břemene na pozemku SPÚ (Kč):</t>
  </si>
  <si>
    <t>Vyplnil a za správnost odpovídá referent OJ:</t>
  </si>
  <si>
    <t>přep. prům. kupní cena</t>
  </si>
  <si>
    <t>123/4</t>
  </si>
  <si>
    <t>Cena za zřízení věcného břemene na pozemku SPÚ (Kč):</t>
  </si>
  <si>
    <r>
      <t xml:space="preserve">K takto určené ceně VB na pozemku se připočítává </t>
    </r>
    <r>
      <rPr>
        <b/>
        <sz val="14"/>
        <color theme="1"/>
        <rFont val="Arial"/>
        <family val="2"/>
        <charset val="238"/>
      </rPr>
      <t>cena za umístění stavby či zařízení</t>
    </r>
    <r>
      <rPr>
        <sz val="14"/>
        <color theme="1"/>
        <rFont val="Arial"/>
        <family val="2"/>
        <charset val="238"/>
      </rPr>
      <t>:</t>
    </r>
  </si>
  <si>
    <r>
      <t xml:space="preserve">Přepočtená průměrná kupní cena STP dle velikosti obce </t>
    </r>
    <r>
      <rPr>
        <sz val="11"/>
        <color rgb="FFFF0000"/>
        <rFont val="Arial"/>
        <family val="2"/>
        <charset val="238"/>
      </rPr>
      <t>(doplní referent OJ z červeného sloupce podle velikosti obce)</t>
    </r>
    <r>
      <rPr>
        <sz val="11"/>
        <color theme="1"/>
        <rFont val="Arial"/>
        <family val="2"/>
        <charset val="238"/>
      </rPr>
      <t>:</t>
    </r>
  </si>
  <si>
    <t>ANO</t>
  </si>
  <si>
    <t>NE</t>
  </si>
  <si>
    <r>
      <t xml:space="preserve">Zřízení věcného břemene pro podnikatelské účely: </t>
    </r>
    <r>
      <rPr>
        <sz val="12"/>
        <color theme="1"/>
        <rFont val="Arial"/>
        <family val="2"/>
        <charset val="238"/>
      </rPr>
      <t>(ANO - NE)</t>
    </r>
  </si>
  <si>
    <t>Celková cena za zřízení věcného břemene (Kč):</t>
  </si>
  <si>
    <t>sloup nadzemního vedení NN, VN</t>
  </si>
  <si>
    <t>stožár nadzemního vedení VN, VVN</t>
  </si>
  <si>
    <t>rozvodný pilíř</t>
  </si>
  <si>
    <t>skříňová rozvodnice</t>
  </si>
  <si>
    <t>trafo sloupové</t>
  </si>
  <si>
    <t>trafo dvousloupové</t>
  </si>
  <si>
    <t>vodoměrná nebo kanalizační šachta</t>
  </si>
  <si>
    <t>hydrant</t>
  </si>
  <si>
    <t>Služebnost veřejné komunikační sítě</t>
  </si>
  <si>
    <t>sloup veřejného osvětlení</t>
  </si>
  <si>
    <t>Ks</t>
  </si>
  <si>
    <r>
      <t>výměra (m</t>
    </r>
    <r>
      <rPr>
        <vertAlign val="superscript"/>
        <sz val="14"/>
        <color theme="1"/>
        <rFont val="Arial"/>
        <family val="2"/>
        <charset val="238"/>
      </rPr>
      <t>2</t>
    </r>
    <r>
      <rPr>
        <sz val="14"/>
        <color theme="1"/>
        <rFont val="Arial"/>
        <family val="2"/>
        <charset val="238"/>
      </rPr>
      <t>)</t>
    </r>
  </si>
  <si>
    <t>2338/1</t>
  </si>
  <si>
    <r>
      <t>Cena za zřízení věcného břemene na pozemku SPÚ</t>
    </r>
    <r>
      <rPr>
        <sz val="14"/>
        <color theme="1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>(Kč):</t>
    </r>
  </si>
  <si>
    <r>
      <t xml:space="preserve">Cena za zřízení věcného břemene na pozemku SPÚ </t>
    </r>
    <r>
      <rPr>
        <b/>
        <sz val="14"/>
        <color theme="1"/>
        <rFont val="Arial"/>
        <family val="2"/>
        <charset val="238"/>
      </rPr>
      <t>(Kč):</t>
    </r>
  </si>
  <si>
    <r>
      <t xml:space="preserve">Cena za umístění stavby nebo zařízení na pozemku SPÚ </t>
    </r>
    <r>
      <rPr>
        <b/>
        <sz val="14"/>
        <color theme="1"/>
        <rFont val="Arial"/>
        <family val="2"/>
        <charset val="238"/>
      </rPr>
      <t>(Kč):</t>
    </r>
  </si>
  <si>
    <t>Přirážka dle přílohy č. 5 oceňovací vyhlášky (%):</t>
  </si>
  <si>
    <r>
      <t>Upravená průměrná cena zemědělského pozemku v daném k.ú. dle vyhlášky MZe (Kč/m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>):</t>
    </r>
  </si>
  <si>
    <t>jiná stavba či zařízení</t>
  </si>
  <si>
    <t>x</t>
  </si>
  <si>
    <t>Koeficient STP II.</t>
  </si>
  <si>
    <t>STAVEBNÍ POZEMKY II. (jiné)</t>
  </si>
  <si>
    <t>STAVEBNÍ POZEMKY I. (základní)</t>
  </si>
  <si>
    <t>Český Krumlov</t>
  </si>
  <si>
    <t>Lipno nad Vltavou</t>
  </si>
  <si>
    <t>540/1</t>
  </si>
  <si>
    <t>zemní vedení elektrické energie pro VO + 3x sloup</t>
  </si>
  <si>
    <t>Petra Pospíšilová</t>
  </si>
  <si>
    <t>venkovní vedení VN + 1 ks dvousloup. Trafostanice</t>
  </si>
  <si>
    <t>Havlíčkův Brod</t>
  </si>
  <si>
    <t>Přibyslav</t>
  </si>
  <si>
    <t>981/7</t>
  </si>
  <si>
    <t>Ing. Terezka Pavlíková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</si>
</sst>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vertAlign val="superscript"/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5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36"/>
      <color theme="1"/>
      <name val="Arial"/>
      <family val="2"/>
      <charset val="238"/>
    </font>
    <font>
      <vertAlign val="superscript"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5" fillId="4" borderId="0" xfId="0" applyFont="1" applyFill="1"/>
    <xf numFmtId="0" fontId="9" fillId="0" borderId="0" xfId="1" applyFont="1"/>
    <xf numFmtId="0" fontId="7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11" fillId="0" borderId="0" xfId="0" applyFont="1"/>
    <xf numFmtId="9" fontId="1" fillId="0" borderId="0" xfId="0" applyNumberFormat="1" applyFont="1" applyFill="1" applyAlignment="1">
      <alignment horizontal="center"/>
    </xf>
    <xf numFmtId="0" fontId="0" fillId="0" borderId="0" xfId="0" applyFill="1"/>
    <xf numFmtId="2" fontId="6" fillId="0" borderId="0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0" fontId="3" fillId="3" borderId="0" xfId="0" applyFont="1" applyFill="1"/>
    <xf numFmtId="0" fontId="13" fillId="0" borderId="0" xfId="0" applyFont="1"/>
    <xf numFmtId="0" fontId="16" fillId="0" borderId="0" xfId="0" applyFont="1"/>
    <xf numFmtId="0" fontId="4" fillId="0" borderId="0" xfId="0" applyFont="1"/>
    <xf numFmtId="0" fontId="3" fillId="0" borderId="0" xfId="0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164" fontId="17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3" fillId="0" borderId="0" xfId="0" applyFont="1" applyFill="1" applyBorder="1"/>
    <xf numFmtId="0" fontId="18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2" fontId="12" fillId="0" borderId="0" xfId="0" applyNumberFormat="1" applyFont="1"/>
    <xf numFmtId="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/>
    <xf numFmtId="2" fontId="6" fillId="0" borderId="0" xfId="0" applyNumberFormat="1" applyFont="1" applyFill="1" applyAlignment="1">
      <alignment horizontal="center"/>
    </xf>
    <xf numFmtId="0" fontId="22" fillId="0" borderId="0" xfId="0" applyFont="1"/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4" fillId="0" borderId="0" xfId="0" applyFont="1"/>
    <xf numFmtId="2" fontId="22" fillId="0" borderId="0" xfId="0" applyNumberFormat="1" applyFont="1" applyBorder="1" applyAlignment="1">
      <alignment horizontal="center"/>
    </xf>
    <xf numFmtId="9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Protection="1"/>
    <xf numFmtId="0" fontId="13" fillId="2" borderId="0" xfId="0" applyFont="1" applyFill="1" applyProtection="1"/>
    <xf numFmtId="1" fontId="3" fillId="2" borderId="0" xfId="0" applyNumberFormat="1" applyFont="1" applyFill="1" applyAlignment="1" applyProtection="1">
      <alignment horizontal="center"/>
      <protection locked="0"/>
    </xf>
    <xf numFmtId="1" fontId="6" fillId="2" borderId="0" xfId="0" applyNumberFormat="1" applyFont="1" applyFill="1" applyAlignment="1" applyProtection="1">
      <alignment horizontal="center"/>
      <protection locked="0"/>
    </xf>
    <xf numFmtId="1" fontId="6" fillId="4" borderId="0" xfId="0" applyNumberFormat="1" applyFont="1" applyFill="1" applyAlignment="1">
      <alignment horizontal="center"/>
    </xf>
    <xf numFmtId="49" fontId="3" fillId="2" borderId="0" xfId="0" applyNumberFormat="1" applyFont="1" applyFill="1" applyAlignment="1" applyProtection="1">
      <alignment horizontal="center"/>
      <protection locked="0"/>
    </xf>
    <xf numFmtId="49" fontId="25" fillId="2" borderId="0" xfId="0" applyNumberFormat="1" applyFont="1" applyFill="1"/>
    <xf numFmtId="49" fontId="1" fillId="2" borderId="0" xfId="0" applyNumberFormat="1" applyFont="1" applyFill="1" applyAlignment="1" applyProtection="1">
      <alignment horizontal="center"/>
      <protection locked="0"/>
    </xf>
    <xf numFmtId="49" fontId="0" fillId="2" borderId="0" xfId="0" applyNumberFormat="1" applyFill="1" applyProtection="1">
      <protection locked="0"/>
    </xf>
    <xf numFmtId="0" fontId="3" fillId="0" borderId="0" xfId="0" applyFont="1" applyAlignment="1">
      <alignment horizontal="center"/>
    </xf>
    <xf numFmtId="2" fontId="3" fillId="0" borderId="0" xfId="0" applyNumberFormat="1" applyFont="1" applyFill="1" applyAlignment="1" applyProtection="1">
      <alignment horizontal="center"/>
    </xf>
    <xf numFmtId="2" fontId="3" fillId="5" borderId="0" xfId="0" applyNumberFormat="1" applyFont="1" applyFill="1" applyAlignment="1" applyProtection="1">
      <alignment horizontal="center"/>
    </xf>
    <xf numFmtId="0" fontId="1" fillId="0" borderId="0" xfId="0" applyFont="1" applyProtection="1"/>
    <xf numFmtId="164" fontId="17" fillId="0" borderId="0" xfId="0" applyNumberFormat="1" applyFont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2" fontId="3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92D050"/>
    <pageSetUpPr fitToPage="1"/>
  </sheetPr>
  <dimension ref="A1:H35"/>
  <sheetViews>
    <sheetView zoomScale="75" zoomScaleNormal="75" zoomScaleSheetLayoutView="75" workbookViewId="0">
      <selection activeCell="A3" sqref="A3"/>
    </sheetView>
  </sheetViews>
  <sheetFormatPr defaultColWidth="8.85546875" defaultRowHeight="14.25" x14ac:dyDescent="0.2"/>
  <cols>
    <col min="1" max="1" width="122.85546875" style="1" customWidth="1"/>
    <col min="2" max="2" width="60.85546875" style="2" customWidth="1"/>
    <col min="3" max="3" width="8.28515625" style="2" customWidth="1"/>
    <col min="4" max="4" width="10.42578125" style="1" customWidth="1"/>
    <col min="5" max="5" width="12.28515625" style="1" customWidth="1"/>
    <col min="6" max="6" width="9.85546875" style="1" bestFit="1" customWidth="1"/>
    <col min="7" max="7" width="11" style="1" bestFit="1" customWidth="1"/>
    <col min="8" max="16384" width="8.85546875" style="1"/>
  </cols>
  <sheetData>
    <row r="1" spans="1:8" ht="63" x14ac:dyDescent="0.85">
      <c r="A1" s="47" t="s">
        <v>3</v>
      </c>
    </row>
    <row r="2" spans="1:8" s="40" customFormat="1" ht="18" x14ac:dyDescent="0.25">
      <c r="A2" s="4"/>
      <c r="B2" s="42"/>
      <c r="C2" s="42"/>
    </row>
    <row r="3" spans="1:8" ht="45" x14ac:dyDescent="0.6">
      <c r="A3" s="73" t="s">
        <v>26</v>
      </c>
      <c r="B3" s="74"/>
    </row>
    <row r="4" spans="1:8" ht="15.75" x14ac:dyDescent="0.25">
      <c r="A4" s="31"/>
      <c r="B4" s="26"/>
    </row>
    <row r="5" spans="1:8" ht="18" x14ac:dyDescent="0.25">
      <c r="A5" s="31" t="s">
        <v>44</v>
      </c>
      <c r="B5" s="56" t="s">
        <v>42</v>
      </c>
    </row>
    <row r="6" spans="1:8" ht="15.75" x14ac:dyDescent="0.25">
      <c r="A6" s="31"/>
      <c r="B6" s="26"/>
    </row>
    <row r="7" spans="1:8" ht="18" x14ac:dyDescent="0.25">
      <c r="A7" s="28" t="s">
        <v>29</v>
      </c>
    </row>
    <row r="9" spans="1:8" ht="18" x14ac:dyDescent="0.25">
      <c r="A9" s="29" t="s">
        <v>17</v>
      </c>
      <c r="B9" s="56" t="s">
        <v>22</v>
      </c>
    </row>
    <row r="10" spans="1:8" ht="18" x14ac:dyDescent="0.25">
      <c r="A10" s="29" t="s">
        <v>5</v>
      </c>
      <c r="B10" s="56" t="s">
        <v>0</v>
      </c>
    </row>
    <row r="11" spans="1:8" ht="18" x14ac:dyDescent="0.25">
      <c r="A11" s="29" t="s">
        <v>1</v>
      </c>
      <c r="B11" s="56" t="s">
        <v>0</v>
      </c>
    </row>
    <row r="12" spans="1:8" ht="18" x14ac:dyDescent="0.25">
      <c r="A12" s="29" t="s">
        <v>23</v>
      </c>
      <c r="B12" s="72" t="s">
        <v>27</v>
      </c>
    </row>
    <row r="13" spans="1:8" ht="18" x14ac:dyDescent="0.25">
      <c r="A13" s="29"/>
      <c r="B13" s="32"/>
      <c r="H13" s="27"/>
    </row>
    <row r="14" spans="1:8" ht="18.75" x14ac:dyDescent="0.25">
      <c r="A14" s="29" t="s">
        <v>32</v>
      </c>
      <c r="B14" s="57">
        <v>3.59</v>
      </c>
      <c r="C14" s="14"/>
      <c r="D14" s="6"/>
      <c r="H14" s="27"/>
    </row>
    <row r="15" spans="1:8" ht="18" x14ac:dyDescent="0.25">
      <c r="A15" s="29"/>
      <c r="B15" s="77"/>
      <c r="C15" s="14"/>
      <c r="D15" s="6"/>
      <c r="H15" s="27"/>
    </row>
    <row r="16" spans="1:8" ht="18" x14ac:dyDescent="0.25">
      <c r="A16" s="29" t="s">
        <v>62</v>
      </c>
      <c r="B16" s="57">
        <v>160</v>
      </c>
      <c r="C16" s="14"/>
      <c r="D16" s="6"/>
      <c r="H16" s="27"/>
    </row>
    <row r="17" spans="1:8" ht="18" x14ac:dyDescent="0.25">
      <c r="A17" s="29"/>
      <c r="B17" s="77"/>
      <c r="C17" s="14"/>
      <c r="D17" s="6"/>
      <c r="H17" s="27"/>
    </row>
    <row r="18" spans="1:8" ht="18.75" x14ac:dyDescent="0.25">
      <c r="A18" s="29" t="s">
        <v>63</v>
      </c>
      <c r="B18" s="78">
        <f>B14*((100+B16)/100)</f>
        <v>9.3339999999999996</v>
      </c>
      <c r="C18" s="14"/>
      <c r="D18" s="6"/>
      <c r="H18" s="27"/>
    </row>
    <row r="19" spans="1:8" ht="18" x14ac:dyDescent="0.25">
      <c r="A19" s="29"/>
      <c r="B19" s="33"/>
      <c r="C19" s="19"/>
      <c r="D19" s="6"/>
      <c r="E19" s="6"/>
    </row>
    <row r="20" spans="1:8" ht="18.75" x14ac:dyDescent="0.25">
      <c r="A20" s="29" t="s">
        <v>33</v>
      </c>
      <c r="B20" s="34">
        <v>0.04</v>
      </c>
      <c r="C20" s="45"/>
    </row>
    <row r="21" spans="1:8" ht="18" x14ac:dyDescent="0.25">
      <c r="A21" s="30"/>
      <c r="B21" s="35"/>
      <c r="C21" s="8"/>
    </row>
    <row r="22" spans="1:8" ht="18" x14ac:dyDescent="0.25">
      <c r="A22" s="29" t="s">
        <v>4</v>
      </c>
      <c r="B22" s="36">
        <v>5</v>
      </c>
      <c r="C22" s="9"/>
    </row>
    <row r="23" spans="1:8" ht="18" x14ac:dyDescent="0.25">
      <c r="A23" s="29"/>
      <c r="B23" s="35"/>
      <c r="C23" s="8"/>
    </row>
    <row r="24" spans="1:8" ht="18.75" x14ac:dyDescent="0.25">
      <c r="A24" s="29" t="s">
        <v>34</v>
      </c>
      <c r="B24" s="57">
        <v>100</v>
      </c>
      <c r="C24" s="8"/>
    </row>
    <row r="25" spans="1:8" ht="18" x14ac:dyDescent="0.25">
      <c r="A25" s="29"/>
      <c r="B25" s="37"/>
      <c r="C25" s="7"/>
    </row>
    <row r="26" spans="1:8" ht="18" x14ac:dyDescent="0.25">
      <c r="A26" s="4" t="s">
        <v>59</v>
      </c>
      <c r="B26" s="35">
        <f>ROUND(B18*B20*B22*B24,-1)</f>
        <v>190</v>
      </c>
    </row>
    <row r="27" spans="1:8" ht="18" x14ac:dyDescent="0.25">
      <c r="A27" s="31"/>
      <c r="B27" s="35"/>
    </row>
    <row r="28" spans="1:8" ht="18" x14ac:dyDescent="0.25">
      <c r="A28" s="4" t="s">
        <v>30</v>
      </c>
      <c r="B28" s="38">
        <f>IF(B5="ano",3000,1000)</f>
        <v>3000</v>
      </c>
      <c r="C28" s="46"/>
    </row>
    <row r="29" spans="1:8" ht="18" x14ac:dyDescent="0.25">
      <c r="A29" s="30"/>
      <c r="B29" s="35"/>
    </row>
    <row r="30" spans="1:8" ht="26.25" x14ac:dyDescent="0.4">
      <c r="A30" s="49" t="s">
        <v>35</v>
      </c>
      <c r="B30" s="50">
        <f>IF(B26&lt;B28,B28,B26)</f>
        <v>3000</v>
      </c>
    </row>
    <row r="31" spans="1:8" ht="15" x14ac:dyDescent="0.2">
      <c r="A31" s="29"/>
      <c r="B31" s="26"/>
    </row>
    <row r="32" spans="1:8" ht="15" x14ac:dyDescent="0.2">
      <c r="A32" s="60" t="s">
        <v>28</v>
      </c>
      <c r="B32" s="26"/>
    </row>
    <row r="33" spans="1:2" ht="15" x14ac:dyDescent="0.2">
      <c r="A33" s="64"/>
      <c r="B33" s="62" t="s">
        <v>31</v>
      </c>
    </row>
    <row r="34" spans="1:2" x14ac:dyDescent="0.2">
      <c r="B34" s="63"/>
    </row>
    <row r="35" spans="1:2" x14ac:dyDescent="0.2">
      <c r="A35" s="61" t="s">
        <v>25</v>
      </c>
    </row>
  </sheetData>
  <sheetProtection algorithmName="SHA-512" hashValue="7Nr4HaSiZuf9czZPoYM09N2XoYK87s4n0XTrXvnZZYLRUgxeAfRrmQTvOnat2fq0eD1CGNoWIgY6RGict4ko3w==" saltValue="WzO6Z4ycKR7v3u8JyMuDiA==" spinCount="100000" sheet="1" objects="1" scenarios="1"/>
  <dataValidations count="1">
    <dataValidation type="list" allowBlank="1" showInputMessage="1" showErrorMessage="1" sqref="B5" xr:uid="{00000000-0002-0000-0000-000000000000}">
      <formula1>Účelbřemene</formula1>
    </dataValidation>
  </dataValidations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  <pageSetUpPr fitToPage="1"/>
  </sheetPr>
  <dimension ref="A1:H31"/>
  <sheetViews>
    <sheetView zoomScale="75" zoomScaleNormal="75" zoomScaleSheetLayoutView="75" workbookViewId="0">
      <selection activeCell="B7" sqref="B7"/>
    </sheetView>
  </sheetViews>
  <sheetFormatPr defaultRowHeight="15" x14ac:dyDescent="0.25"/>
  <cols>
    <col min="1" max="1" width="121.42578125" customWidth="1"/>
    <col min="2" max="2" width="61.7109375" customWidth="1"/>
  </cols>
  <sheetData>
    <row r="1" spans="1:8" ht="63" x14ac:dyDescent="0.85">
      <c r="A1" s="47" t="s">
        <v>3</v>
      </c>
      <c r="B1" s="2"/>
    </row>
    <row r="2" spans="1:8" ht="18" x14ac:dyDescent="0.25">
      <c r="A2" s="4"/>
      <c r="B2" s="42"/>
    </row>
    <row r="3" spans="1:8" ht="45" x14ac:dyDescent="0.6">
      <c r="A3" s="73" t="s">
        <v>54</v>
      </c>
      <c r="B3" s="74"/>
    </row>
    <row r="4" spans="1:8" ht="15.75" x14ac:dyDescent="0.25">
      <c r="A4" s="31"/>
      <c r="B4" s="26"/>
    </row>
    <row r="5" spans="1:8" ht="18" x14ac:dyDescent="0.25">
      <c r="A5" s="28" t="s">
        <v>29</v>
      </c>
      <c r="B5" s="2"/>
    </row>
    <row r="6" spans="1:8" x14ac:dyDescent="0.25">
      <c r="A6" s="1"/>
      <c r="B6" s="2"/>
    </row>
    <row r="7" spans="1:8" ht="18" x14ac:dyDescent="0.25">
      <c r="A7" s="29" t="s">
        <v>17</v>
      </c>
      <c r="B7" s="56" t="s">
        <v>22</v>
      </c>
    </row>
    <row r="8" spans="1:8" ht="18" x14ac:dyDescent="0.25">
      <c r="A8" s="29" t="s">
        <v>5</v>
      </c>
      <c r="B8" s="56" t="s">
        <v>0</v>
      </c>
    </row>
    <row r="9" spans="1:8" ht="18" x14ac:dyDescent="0.25">
      <c r="A9" s="29" t="s">
        <v>1</v>
      </c>
      <c r="B9" s="56" t="s">
        <v>0</v>
      </c>
    </row>
    <row r="10" spans="1:8" ht="18" x14ac:dyDescent="0.25">
      <c r="A10" s="29" t="s">
        <v>23</v>
      </c>
      <c r="B10" s="72" t="s">
        <v>27</v>
      </c>
    </row>
    <row r="11" spans="1:8" ht="18" x14ac:dyDescent="0.25">
      <c r="A11" s="29"/>
      <c r="B11" s="32"/>
    </row>
    <row r="12" spans="1:8" s="1" customFormat="1" ht="18.75" x14ac:dyDescent="0.25">
      <c r="A12" s="29" t="s">
        <v>32</v>
      </c>
      <c r="B12" s="57">
        <v>3.59</v>
      </c>
      <c r="C12" s="14"/>
      <c r="D12" s="6"/>
      <c r="H12" s="27"/>
    </row>
    <row r="13" spans="1:8" s="1" customFormat="1" ht="18" x14ac:dyDescent="0.25">
      <c r="A13" s="29"/>
      <c r="B13" s="77"/>
      <c r="C13" s="14"/>
      <c r="D13" s="6"/>
      <c r="H13" s="27"/>
    </row>
    <row r="14" spans="1:8" s="1" customFormat="1" ht="18" x14ac:dyDescent="0.25">
      <c r="A14" s="29" t="s">
        <v>62</v>
      </c>
      <c r="B14" s="57">
        <v>160</v>
      </c>
      <c r="C14" s="14"/>
      <c r="D14" s="6"/>
      <c r="H14" s="27"/>
    </row>
    <row r="15" spans="1:8" s="1" customFormat="1" ht="18" x14ac:dyDescent="0.25">
      <c r="A15" s="29"/>
      <c r="B15" s="77"/>
      <c r="C15" s="14"/>
      <c r="D15" s="6"/>
      <c r="H15" s="27"/>
    </row>
    <row r="16" spans="1:8" s="1" customFormat="1" ht="18.75" x14ac:dyDescent="0.25">
      <c r="A16" s="29" t="s">
        <v>63</v>
      </c>
      <c r="B16" s="78">
        <f>B12*((100+B14)/100)</f>
        <v>9.3339999999999996</v>
      </c>
      <c r="C16" s="14"/>
      <c r="D16" s="6"/>
      <c r="H16" s="27"/>
    </row>
    <row r="17" spans="1:5" s="1" customFormat="1" ht="18" x14ac:dyDescent="0.25">
      <c r="A17" s="29"/>
      <c r="B17" s="33"/>
      <c r="C17" s="19"/>
      <c r="D17" s="6"/>
      <c r="E17" s="6"/>
    </row>
    <row r="18" spans="1:5" s="1" customFormat="1" ht="18.75" x14ac:dyDescent="0.25">
      <c r="A18" s="29" t="s">
        <v>33</v>
      </c>
      <c r="B18" s="34">
        <v>0.04</v>
      </c>
      <c r="C18" s="45"/>
    </row>
    <row r="19" spans="1:5" s="1" customFormat="1" ht="18" x14ac:dyDescent="0.25">
      <c r="A19" s="30"/>
      <c r="B19" s="35"/>
      <c r="C19" s="8"/>
    </row>
    <row r="20" spans="1:5" s="1" customFormat="1" ht="18" x14ac:dyDescent="0.25">
      <c r="A20" s="29" t="s">
        <v>4</v>
      </c>
      <c r="B20" s="36">
        <v>5</v>
      </c>
      <c r="C20" s="9"/>
    </row>
    <row r="21" spans="1:5" s="1" customFormat="1" ht="18" x14ac:dyDescent="0.25">
      <c r="A21" s="29"/>
      <c r="B21" s="35"/>
      <c r="C21" s="8"/>
    </row>
    <row r="22" spans="1:5" s="1" customFormat="1" ht="18.75" x14ac:dyDescent="0.25">
      <c r="A22" s="29" t="s">
        <v>34</v>
      </c>
      <c r="B22" s="57">
        <v>100</v>
      </c>
      <c r="C22" s="8"/>
    </row>
    <row r="23" spans="1:5" s="1" customFormat="1" ht="18" x14ac:dyDescent="0.25">
      <c r="A23" s="29"/>
      <c r="B23" s="37"/>
      <c r="C23" s="7"/>
    </row>
    <row r="24" spans="1:5" s="1" customFormat="1" ht="18" x14ac:dyDescent="0.25">
      <c r="A24" s="4" t="s">
        <v>59</v>
      </c>
      <c r="B24" s="35">
        <f>ROUND(B16*B18*B20*B22,-1)</f>
        <v>190</v>
      </c>
      <c r="C24" s="2"/>
    </row>
    <row r="25" spans="1:5" ht="18" x14ac:dyDescent="0.25">
      <c r="A25" s="31"/>
      <c r="B25" s="35"/>
    </row>
    <row r="26" spans="1:5" ht="26.25" x14ac:dyDescent="0.4">
      <c r="A26" s="49" t="s">
        <v>35</v>
      </c>
      <c r="B26" s="50">
        <f>B24</f>
        <v>190</v>
      </c>
    </row>
    <row r="27" spans="1:5" ht="15.75" x14ac:dyDescent="0.25">
      <c r="A27" s="29"/>
      <c r="B27" s="26"/>
    </row>
    <row r="28" spans="1:5" ht="15.75" x14ac:dyDescent="0.25">
      <c r="A28" s="60" t="s">
        <v>28</v>
      </c>
      <c r="B28" s="26"/>
    </row>
    <row r="29" spans="1:5" ht="15.75" x14ac:dyDescent="0.25">
      <c r="A29" s="64"/>
      <c r="B29" s="62" t="s">
        <v>31</v>
      </c>
    </row>
    <row r="30" spans="1:5" x14ac:dyDescent="0.25">
      <c r="A30" s="1"/>
      <c r="B30" s="63"/>
    </row>
    <row r="31" spans="1:5" x14ac:dyDescent="0.25">
      <c r="A31" s="67" t="s">
        <v>25</v>
      </c>
      <c r="B31" s="2"/>
    </row>
  </sheetData>
  <sheetProtection algorithmName="SHA-512" hashValue="euMZKTCWtErQAFhNyFEOtRNImhhd1aJeDkGm5VyPmWDCeK+Ec6+YPXt8Qdn3tkVQSqdj846adckIy6fFS44Ssg==" saltValue="zcWHU1NXM1GQLr2PmTpnhw==" spinCount="100000" sheet="1" objects="1" scenarios="1"/>
  <pageMargins left="0.7" right="0.7" top="0.78740157499999996" bottom="0.78740157499999996" header="0.3" footer="0.3"/>
  <pageSetup paperSize="9" scale="71" orientation="landscape" r:id="rId1"/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XFC61"/>
  <sheetViews>
    <sheetView zoomScale="70" zoomScaleNormal="70" zoomScaleSheetLayoutView="50" workbookViewId="0">
      <selection activeCell="A3" sqref="A3"/>
    </sheetView>
  </sheetViews>
  <sheetFormatPr defaultRowHeight="15" x14ac:dyDescent="0.25"/>
  <cols>
    <col min="1" max="1" width="121" customWidth="1"/>
    <col min="2" max="2" width="58.28515625" customWidth="1"/>
    <col min="3" max="3" width="14" customWidth="1"/>
    <col min="4" max="4" width="16.140625" bestFit="1" customWidth="1"/>
    <col min="5" max="5" width="11" customWidth="1"/>
  </cols>
  <sheetData>
    <row r="1" spans="1:16383" ht="63" x14ac:dyDescent="0.85">
      <c r="A1" s="47" t="s">
        <v>3</v>
      </c>
      <c r="B1" s="2"/>
      <c r="C1" s="1"/>
      <c r="D1" s="1"/>
    </row>
    <row r="2" spans="1:16383" ht="18" x14ac:dyDescent="0.25">
      <c r="A2" s="39"/>
      <c r="B2" s="2"/>
      <c r="C2" s="1"/>
      <c r="D2" s="1"/>
    </row>
    <row r="3" spans="1:16383" ht="45" x14ac:dyDescent="0.6">
      <c r="A3" s="73" t="s">
        <v>26</v>
      </c>
      <c r="B3" s="74"/>
      <c r="C3" s="1"/>
      <c r="D3" s="1"/>
    </row>
    <row r="4" spans="1:16383" ht="18" x14ac:dyDescent="0.25">
      <c r="A4" s="3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ht="18" x14ac:dyDescent="0.25">
      <c r="A5" s="31" t="s">
        <v>44</v>
      </c>
      <c r="B5" s="56" t="s">
        <v>42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ht="18" x14ac:dyDescent="0.25">
      <c r="A6" s="3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ht="18" x14ac:dyDescent="0.25">
      <c r="A7" s="28" t="s">
        <v>29</v>
      </c>
      <c r="B7" s="2"/>
      <c r="C7" s="1"/>
      <c r="D7" s="1"/>
    </row>
    <row r="8" spans="1:16383" x14ac:dyDescent="0.25">
      <c r="A8" s="1"/>
      <c r="B8" s="2"/>
      <c r="C8" s="1"/>
      <c r="D8" s="1"/>
      <c r="E8" s="25"/>
    </row>
    <row r="9" spans="1:16383" ht="18" x14ac:dyDescent="0.25">
      <c r="A9" s="29" t="s">
        <v>17</v>
      </c>
      <c r="B9" s="56" t="s">
        <v>22</v>
      </c>
      <c r="C9" s="1"/>
      <c r="D9" s="1"/>
      <c r="E9" s="25"/>
    </row>
    <row r="10" spans="1:16383" ht="18" x14ac:dyDescent="0.25">
      <c r="A10" s="29" t="s">
        <v>5</v>
      </c>
      <c r="B10" s="56" t="s">
        <v>0</v>
      </c>
      <c r="C10" s="40"/>
      <c r="D10" s="1"/>
      <c r="E10" s="24"/>
    </row>
    <row r="11" spans="1:16383" ht="18" x14ac:dyDescent="0.25">
      <c r="A11" s="29" t="s">
        <v>1</v>
      </c>
      <c r="B11" s="56" t="s">
        <v>0</v>
      </c>
      <c r="C11" s="40"/>
      <c r="D11" s="1"/>
      <c r="E11" s="24"/>
    </row>
    <row r="12" spans="1:16383" ht="18" x14ac:dyDescent="0.25">
      <c r="A12" s="29" t="s">
        <v>23</v>
      </c>
      <c r="B12" s="72" t="s">
        <v>27</v>
      </c>
      <c r="C12" s="40"/>
      <c r="D12" s="1"/>
      <c r="E12" s="27"/>
    </row>
    <row r="13" spans="1:16383" ht="18" x14ac:dyDescent="0.25">
      <c r="A13" s="29"/>
      <c r="B13" s="32"/>
      <c r="C13" s="40"/>
      <c r="D13" s="1"/>
      <c r="E13" s="27"/>
    </row>
    <row r="14" spans="1:16383" ht="18.75" x14ac:dyDescent="0.25">
      <c r="A14" s="29" t="s">
        <v>32</v>
      </c>
      <c r="B14" s="57">
        <v>3.59</v>
      </c>
      <c r="C14" s="40"/>
      <c r="D14" s="6"/>
      <c r="E14" s="5"/>
    </row>
    <row r="15" spans="1:16383" s="1" customFormat="1" ht="18" x14ac:dyDescent="0.25">
      <c r="A15" s="29"/>
      <c r="B15" s="77"/>
      <c r="C15" s="14"/>
      <c r="D15" s="6"/>
      <c r="H15" s="27"/>
    </row>
    <row r="16" spans="1:16383" s="1" customFormat="1" ht="18" x14ac:dyDescent="0.25">
      <c r="A16" s="29" t="s">
        <v>62</v>
      </c>
      <c r="B16" s="57">
        <v>160</v>
      </c>
      <c r="C16" s="14"/>
      <c r="D16" s="6"/>
      <c r="H16" s="27"/>
    </row>
    <row r="17" spans="1:8" s="1" customFormat="1" ht="18" x14ac:dyDescent="0.25">
      <c r="A17" s="29"/>
      <c r="B17" s="77"/>
      <c r="C17" s="14"/>
      <c r="D17" s="6"/>
      <c r="H17" s="27"/>
    </row>
    <row r="18" spans="1:8" s="1" customFormat="1" ht="18.75" x14ac:dyDescent="0.25">
      <c r="A18" s="29" t="s">
        <v>63</v>
      </c>
      <c r="B18" s="78">
        <f>B14*((100+B16)/100)</f>
        <v>9.3339999999999996</v>
      </c>
      <c r="C18" s="14"/>
      <c r="D18" s="6"/>
      <c r="H18" s="27"/>
    </row>
    <row r="19" spans="1:8" s="1" customFormat="1" ht="18" x14ac:dyDescent="0.25">
      <c r="A19" s="29"/>
      <c r="B19" s="77"/>
      <c r="C19" s="14"/>
      <c r="D19" s="6"/>
      <c r="H19" s="27"/>
    </row>
    <row r="20" spans="1:8" ht="18.75" x14ac:dyDescent="0.25">
      <c r="A20" s="29" t="s">
        <v>33</v>
      </c>
      <c r="B20" s="80">
        <v>0.04</v>
      </c>
      <c r="C20" s="45"/>
      <c r="D20" s="1"/>
      <c r="E20" s="5"/>
    </row>
    <row r="21" spans="1:8" ht="18" x14ac:dyDescent="0.25">
      <c r="A21" s="29"/>
      <c r="B21" s="80"/>
      <c r="C21" s="45"/>
      <c r="D21" s="1"/>
      <c r="E21" s="5"/>
    </row>
    <row r="22" spans="1:8" ht="18" x14ac:dyDescent="0.25">
      <c r="A22" s="29" t="s">
        <v>4</v>
      </c>
      <c r="B22" s="81">
        <v>5</v>
      </c>
      <c r="C22" s="40"/>
      <c r="D22" s="1"/>
    </row>
    <row r="23" spans="1:8" ht="18" x14ac:dyDescent="0.25">
      <c r="A23" s="29"/>
      <c r="B23" s="82"/>
      <c r="C23" s="40"/>
      <c r="D23" s="1"/>
    </row>
    <row r="24" spans="1:8" ht="18.75" x14ac:dyDescent="0.25">
      <c r="A24" s="29" t="s">
        <v>34</v>
      </c>
      <c r="B24" s="57">
        <v>100</v>
      </c>
      <c r="C24" s="40"/>
      <c r="D24" s="1"/>
    </row>
    <row r="25" spans="1:8" ht="18" x14ac:dyDescent="0.25">
      <c r="A25" s="29"/>
      <c r="B25" s="37"/>
      <c r="C25" s="40"/>
      <c r="D25" s="1"/>
    </row>
    <row r="26" spans="1:8" ht="18" x14ac:dyDescent="0.25">
      <c r="A26" s="4" t="s">
        <v>60</v>
      </c>
      <c r="B26" s="35">
        <f>ROUND(B18*B20*B22*B24,-1)</f>
        <v>190</v>
      </c>
      <c r="C26" s="40"/>
      <c r="D26" s="1"/>
    </row>
    <row r="27" spans="1:8" ht="18" x14ac:dyDescent="0.25">
      <c r="A27" s="30"/>
      <c r="B27" s="42"/>
      <c r="C27" s="40"/>
      <c r="D27" s="1"/>
    </row>
    <row r="28" spans="1:8" ht="18" x14ac:dyDescent="0.25">
      <c r="A28" s="40" t="s">
        <v>40</v>
      </c>
      <c r="B28" s="42"/>
      <c r="C28" s="83" t="s">
        <v>20</v>
      </c>
      <c r="D28" s="83"/>
      <c r="E28" s="2"/>
      <c r="F28" s="1"/>
      <c r="G28" s="1"/>
    </row>
    <row r="29" spans="1:8" ht="21" x14ac:dyDescent="0.25">
      <c r="A29" s="29"/>
      <c r="B29" s="42"/>
      <c r="C29" s="55" t="s">
        <v>56</v>
      </c>
      <c r="D29" s="42" t="s">
        <v>57</v>
      </c>
      <c r="E29" s="1"/>
      <c r="F29" s="1"/>
      <c r="G29" s="1"/>
    </row>
    <row r="30" spans="1:8" ht="18" x14ac:dyDescent="0.25">
      <c r="A30" s="29" t="s">
        <v>55</v>
      </c>
      <c r="B30" s="35">
        <f>C30*(B18*1)</f>
        <v>0</v>
      </c>
      <c r="C30" s="69">
        <v>0</v>
      </c>
      <c r="D30" s="42"/>
      <c r="E30" s="8"/>
      <c r="F30" s="1"/>
      <c r="G30" s="1"/>
    </row>
    <row r="31" spans="1:8" ht="18" x14ac:dyDescent="0.25">
      <c r="A31" s="29" t="s">
        <v>46</v>
      </c>
      <c r="B31" s="35">
        <f>C31*(B18*3)</f>
        <v>0</v>
      </c>
      <c r="C31" s="69">
        <v>0</v>
      </c>
      <c r="D31" s="42"/>
      <c r="E31" s="8"/>
      <c r="F31" s="1"/>
      <c r="G31" s="1"/>
    </row>
    <row r="32" spans="1:8" ht="18" x14ac:dyDescent="0.25">
      <c r="A32" s="29" t="s">
        <v>47</v>
      </c>
      <c r="B32" s="35">
        <f>IF(OR(C32=0,D32=0),0,((C32*5)+D32)*B18)</f>
        <v>0</v>
      </c>
      <c r="C32" s="69">
        <v>0</v>
      </c>
      <c r="D32" s="57">
        <v>0</v>
      </c>
      <c r="E32" s="8"/>
      <c r="F32" s="18"/>
      <c r="G32" s="1"/>
    </row>
    <row r="33" spans="1:7" ht="18" x14ac:dyDescent="0.25">
      <c r="A33" s="29" t="s">
        <v>48</v>
      </c>
      <c r="B33" s="35">
        <f>C33*(B18*1)</f>
        <v>0</v>
      </c>
      <c r="C33" s="69">
        <v>0</v>
      </c>
      <c r="D33" s="42"/>
      <c r="E33" s="8"/>
      <c r="F33" s="1"/>
      <c r="G33" s="1"/>
    </row>
    <row r="34" spans="1:7" ht="18" x14ac:dyDescent="0.25">
      <c r="A34" s="29" t="s">
        <v>49</v>
      </c>
      <c r="B34" s="35">
        <f>C34*(B18*1)</f>
        <v>0</v>
      </c>
      <c r="C34" s="69">
        <v>0</v>
      </c>
      <c r="D34" s="42"/>
      <c r="E34" s="8"/>
      <c r="F34" s="1"/>
      <c r="G34" s="1"/>
    </row>
    <row r="35" spans="1:7" ht="18" x14ac:dyDescent="0.25">
      <c r="A35" s="29" t="s">
        <v>50</v>
      </c>
      <c r="B35" s="35">
        <f>C35*(B18*5)</f>
        <v>0</v>
      </c>
      <c r="C35" s="69">
        <v>0</v>
      </c>
      <c r="D35" s="42"/>
      <c r="E35" s="8"/>
      <c r="F35" s="1"/>
      <c r="G35" s="1"/>
    </row>
    <row r="36" spans="1:7" ht="18" x14ac:dyDescent="0.25">
      <c r="A36" s="29" t="s">
        <v>51</v>
      </c>
      <c r="B36" s="35">
        <f>C36*(B18*10)</f>
        <v>0</v>
      </c>
      <c r="C36" s="69">
        <v>0</v>
      </c>
      <c r="D36" s="42"/>
      <c r="E36" s="8"/>
      <c r="F36" s="1"/>
      <c r="G36" s="1"/>
    </row>
    <row r="37" spans="1:7" ht="18" x14ac:dyDescent="0.25">
      <c r="A37" s="29" t="s">
        <v>52</v>
      </c>
      <c r="B37" s="35">
        <f>IF(OR(C37=0,D37=0),0,((C37*2)+D37)*B18)</f>
        <v>0</v>
      </c>
      <c r="C37" s="69">
        <v>0</v>
      </c>
      <c r="D37" s="57">
        <v>0</v>
      </c>
      <c r="E37" s="8"/>
      <c r="F37" s="1"/>
      <c r="G37" s="1"/>
    </row>
    <row r="38" spans="1:7" ht="18" x14ac:dyDescent="0.25">
      <c r="A38" s="29" t="s">
        <v>53</v>
      </c>
      <c r="B38" s="35">
        <f>C38*(B18*1)</f>
        <v>0</v>
      </c>
      <c r="C38" s="69">
        <v>0</v>
      </c>
      <c r="D38" s="42"/>
      <c r="E38" s="8"/>
      <c r="F38" s="1"/>
      <c r="G38" s="1"/>
    </row>
    <row r="39" spans="1:7" ht="18" x14ac:dyDescent="0.25">
      <c r="A39" s="29" t="s">
        <v>64</v>
      </c>
      <c r="B39" s="35">
        <f>IF(OR(C39=0,D39=0),0,((C39*2)+D39)*B18)</f>
        <v>0</v>
      </c>
      <c r="C39" s="69">
        <v>0</v>
      </c>
      <c r="D39" s="57">
        <v>0</v>
      </c>
      <c r="E39" s="8"/>
      <c r="F39" s="1"/>
      <c r="G39" s="1"/>
    </row>
    <row r="40" spans="1:7" ht="18" x14ac:dyDescent="0.25">
      <c r="A40" s="29"/>
      <c r="B40" s="42"/>
      <c r="C40" s="43"/>
      <c r="D40" s="1"/>
      <c r="E40" s="1"/>
      <c r="F40" s="1"/>
      <c r="G40" s="1"/>
    </row>
    <row r="41" spans="1:7" s="41" customFormat="1" ht="18.75" x14ac:dyDescent="0.3">
      <c r="A41" s="4" t="s">
        <v>61</v>
      </c>
      <c r="B41" s="22">
        <f>ROUND(SUM(B30,B31,B32,B33,B34,B35,B36,B37,B38,B39),-1)</f>
        <v>0</v>
      </c>
      <c r="C41" s="40"/>
      <c r="D41" s="40"/>
      <c r="E41" s="40"/>
      <c r="F41" s="40"/>
      <c r="G41" s="40"/>
    </row>
    <row r="42" spans="1:7" s="41" customFormat="1" ht="18.75" x14ac:dyDescent="0.3">
      <c r="A42" s="4"/>
      <c r="B42" s="22"/>
      <c r="C42" s="40"/>
      <c r="D42" s="40"/>
      <c r="E42" s="40"/>
      <c r="F42" s="40"/>
      <c r="G42" s="40"/>
    </row>
    <row r="43" spans="1:7" s="41" customFormat="1" ht="18.75" x14ac:dyDescent="0.3">
      <c r="A43" s="4" t="s">
        <v>45</v>
      </c>
      <c r="B43" s="22">
        <f>B26+B41</f>
        <v>190</v>
      </c>
      <c r="C43" s="40"/>
      <c r="D43" s="40"/>
      <c r="E43" s="40"/>
      <c r="F43" s="40"/>
      <c r="G43" s="40"/>
    </row>
    <row r="44" spans="1:7" ht="18" x14ac:dyDescent="0.25">
      <c r="A44" s="31"/>
      <c r="B44" s="35"/>
      <c r="C44" s="40"/>
      <c r="D44" s="1"/>
    </row>
    <row r="45" spans="1:7" ht="18" x14ac:dyDescent="0.25">
      <c r="A45" s="4" t="s">
        <v>30</v>
      </c>
      <c r="B45" s="38">
        <f>IF(B5="ano",3000,1000)</f>
        <v>3000</v>
      </c>
      <c r="C45" s="46"/>
      <c r="D45" s="1"/>
    </row>
    <row r="46" spans="1:7" ht="18" x14ac:dyDescent="0.25">
      <c r="A46" s="31"/>
      <c r="B46" s="44"/>
      <c r="C46" s="40"/>
      <c r="D46" s="1"/>
      <c r="E46" s="1"/>
      <c r="F46" s="1"/>
      <c r="G46" s="1"/>
    </row>
    <row r="47" spans="1:7" ht="26.25" x14ac:dyDescent="0.4">
      <c r="A47" s="49" t="s">
        <v>35</v>
      </c>
      <c r="B47" s="51">
        <f>IF(B43&lt;B45,B45,B43)</f>
        <v>3000</v>
      </c>
      <c r="C47" s="40"/>
      <c r="D47" s="1"/>
      <c r="E47" s="1"/>
      <c r="F47" s="1"/>
      <c r="G47" s="1"/>
    </row>
    <row r="48" spans="1:7" ht="18" x14ac:dyDescent="0.25">
      <c r="A48" s="29"/>
      <c r="B48" s="40"/>
      <c r="C48" s="40"/>
      <c r="D48" s="1"/>
      <c r="E48" s="1"/>
      <c r="F48" s="1"/>
      <c r="G48" s="1"/>
    </row>
    <row r="49" spans="1:7" ht="18" x14ac:dyDescent="0.25">
      <c r="A49" s="60" t="s">
        <v>36</v>
      </c>
      <c r="B49" s="40"/>
      <c r="C49" s="40"/>
      <c r="D49" s="1"/>
      <c r="E49" s="1"/>
      <c r="F49" s="1"/>
      <c r="G49" s="1"/>
    </row>
    <row r="50" spans="1:7" ht="18.75" x14ac:dyDescent="0.3">
      <c r="A50" s="64"/>
      <c r="B50" s="58" t="s">
        <v>31</v>
      </c>
      <c r="C50" s="41"/>
    </row>
    <row r="51" spans="1:7" ht="18.75" x14ac:dyDescent="0.3">
      <c r="A51" s="29"/>
      <c r="B51" s="65"/>
      <c r="C51" s="41"/>
    </row>
    <row r="52" spans="1:7" ht="18.75" x14ac:dyDescent="0.3">
      <c r="A52" s="68" t="s">
        <v>25</v>
      </c>
      <c r="B52" s="41"/>
      <c r="C52" s="41"/>
    </row>
    <row r="61" spans="1:7" ht="18" x14ac:dyDescent="0.25">
      <c r="B61" s="35"/>
    </row>
  </sheetData>
  <sheetProtection algorithmName="SHA-512" hashValue="0akIC6bT0jS0dDh23c16WSaXY7Jn9m3tcXl52bmIS4OqFSDFuGOWYjL/10SBz6mei9HinpE9XE+vYLlcx0vqJg==" saltValue="Q3sRWkNpzEdZJTZ3GL2o6w==" spinCount="100000" sheet="1" objects="1" scenarios="1"/>
  <mergeCells count="1">
    <mergeCell ref="C28:D28"/>
  </mergeCells>
  <dataValidations count="1">
    <dataValidation type="list" allowBlank="1" showInputMessage="1" showErrorMessage="1" sqref="B5" xr:uid="{00000000-0002-0000-0200-000000000000}">
      <formula1>Účelbřemene</formula1>
    </dataValidation>
  </dataValidations>
  <pageMargins left="0.7" right="0.7" top="0.78740157499999996" bottom="0.78740157499999996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FF0000"/>
    <pageSetUpPr fitToPage="1"/>
  </sheetPr>
  <dimension ref="A1:J47"/>
  <sheetViews>
    <sheetView zoomScale="65" zoomScaleNormal="65" workbookViewId="0">
      <selection activeCell="A2" sqref="A2"/>
    </sheetView>
  </sheetViews>
  <sheetFormatPr defaultRowHeight="15" x14ac:dyDescent="0.25"/>
  <cols>
    <col min="1" max="1" width="119.85546875" customWidth="1"/>
    <col min="2" max="2" width="55.42578125" customWidth="1"/>
    <col min="4" max="4" width="22" bestFit="1" customWidth="1"/>
    <col min="5" max="5" width="13.7109375" bestFit="1" customWidth="1"/>
    <col min="6" max="6" width="18.28515625" hidden="1" customWidth="1"/>
    <col min="7" max="7" width="9.28515625" hidden="1" customWidth="1"/>
    <col min="8" max="8" width="32.28515625" customWidth="1"/>
  </cols>
  <sheetData>
    <row r="1" spans="1:10" ht="63" x14ac:dyDescent="0.85">
      <c r="A1" s="47" t="s">
        <v>3</v>
      </c>
    </row>
    <row r="2" spans="1:10" ht="45" x14ac:dyDescent="0.6">
      <c r="A2" s="73" t="s">
        <v>26</v>
      </c>
      <c r="B2" s="75"/>
    </row>
    <row r="4" spans="1:10" ht="18" x14ac:dyDescent="0.25">
      <c r="A4" s="31" t="s">
        <v>44</v>
      </c>
      <c r="B4" s="56" t="s">
        <v>42</v>
      </c>
    </row>
    <row r="6" spans="1:10" ht="15.75" x14ac:dyDescent="0.25">
      <c r="A6" s="12" t="s">
        <v>68</v>
      </c>
    </row>
    <row r="7" spans="1:10" x14ac:dyDescent="0.25">
      <c r="A7" s="1"/>
    </row>
    <row r="8" spans="1:10" ht="18" x14ac:dyDescent="0.25">
      <c r="A8" s="1" t="s">
        <v>17</v>
      </c>
      <c r="B8" s="56" t="s">
        <v>22</v>
      </c>
      <c r="C8" s="1"/>
      <c r="D8" s="1"/>
      <c r="E8" s="1"/>
      <c r="F8" s="1"/>
      <c r="G8" s="1"/>
      <c r="H8" s="1"/>
      <c r="I8" s="1"/>
      <c r="J8" s="1"/>
    </row>
    <row r="9" spans="1:10" ht="18" x14ac:dyDescent="0.25">
      <c r="A9" s="1" t="s">
        <v>5</v>
      </c>
      <c r="B9" s="56" t="s">
        <v>0</v>
      </c>
      <c r="C9" s="1"/>
      <c r="D9" s="1"/>
      <c r="E9" s="1"/>
      <c r="F9" s="1"/>
      <c r="G9" s="1"/>
      <c r="H9" s="1"/>
      <c r="I9" s="1"/>
      <c r="J9" s="1"/>
    </row>
    <row r="10" spans="1:10" ht="18" x14ac:dyDescent="0.25">
      <c r="A10" s="1" t="s">
        <v>1</v>
      </c>
      <c r="B10" s="56" t="s">
        <v>0</v>
      </c>
      <c r="C10" s="1"/>
      <c r="D10" s="1"/>
      <c r="E10" s="1"/>
      <c r="F10" s="1"/>
      <c r="G10" s="1"/>
      <c r="H10" s="1"/>
      <c r="I10" s="1"/>
      <c r="J10" s="1"/>
    </row>
    <row r="11" spans="1:10" ht="18" x14ac:dyDescent="0.25">
      <c r="A11" s="1" t="s">
        <v>23</v>
      </c>
      <c r="B11" s="72" t="s">
        <v>58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C12" s="1"/>
      <c r="D12" s="1"/>
      <c r="E12" s="1"/>
      <c r="F12" s="1"/>
      <c r="G12" s="1"/>
      <c r="H12" s="1"/>
      <c r="I12" s="1"/>
      <c r="J12" s="1"/>
    </row>
    <row r="13" spans="1:10" ht="18" x14ac:dyDescent="0.25">
      <c r="A13" s="1" t="s">
        <v>6</v>
      </c>
      <c r="B13" s="69">
        <v>4552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3"/>
      <c r="B14" s="2"/>
      <c r="C14" s="1"/>
      <c r="D14" s="2" t="s">
        <v>37</v>
      </c>
      <c r="E14" s="1"/>
      <c r="F14" s="2" t="s">
        <v>16</v>
      </c>
      <c r="G14" s="1"/>
      <c r="H14" s="2"/>
      <c r="I14" s="1"/>
      <c r="J14" s="1"/>
    </row>
    <row r="15" spans="1:10" ht="17.25" x14ac:dyDescent="0.25">
      <c r="A15" s="1" t="s">
        <v>24</v>
      </c>
      <c r="B15" s="2" t="s">
        <v>7</v>
      </c>
      <c r="C15" s="70">
        <v>385</v>
      </c>
      <c r="D15" s="71">
        <f>C15*F15/F17</f>
        <v>275</v>
      </c>
      <c r="E15" s="2" t="s">
        <v>11</v>
      </c>
      <c r="F15" s="2">
        <v>0.5</v>
      </c>
      <c r="G15" s="15">
        <f>F15/F17</f>
        <v>0.7142857142857143</v>
      </c>
      <c r="H15" s="48"/>
      <c r="I15" s="1"/>
      <c r="J15" s="1"/>
    </row>
    <row r="16" spans="1:10" x14ac:dyDescent="0.25">
      <c r="A16" s="13"/>
      <c r="B16" s="2"/>
      <c r="C16" s="2"/>
      <c r="D16" s="71">
        <f>C15*F16/F17</f>
        <v>357.5</v>
      </c>
      <c r="E16" s="2" t="s">
        <v>12</v>
      </c>
      <c r="F16" s="2">
        <v>0.65</v>
      </c>
      <c r="G16" s="15">
        <f>F16/F17</f>
        <v>0.92857142857142871</v>
      </c>
      <c r="H16" s="48"/>
      <c r="I16" s="1"/>
      <c r="J16" s="1"/>
    </row>
    <row r="17" spans="1:10" x14ac:dyDescent="0.25">
      <c r="A17" s="1"/>
      <c r="B17" s="2"/>
      <c r="C17" s="2"/>
      <c r="D17" s="71">
        <f>C15</f>
        <v>385</v>
      </c>
      <c r="E17" s="2" t="s">
        <v>13</v>
      </c>
      <c r="F17" s="2">
        <v>0.7</v>
      </c>
      <c r="G17" s="15">
        <v>1</v>
      </c>
      <c r="H17" s="48"/>
      <c r="I17" s="1"/>
      <c r="J17" s="1"/>
    </row>
    <row r="18" spans="1:10" x14ac:dyDescent="0.25">
      <c r="A18" s="1"/>
      <c r="B18" s="2" t="s">
        <v>8</v>
      </c>
      <c r="C18" s="70">
        <v>691</v>
      </c>
      <c r="D18" s="71">
        <f>C18*G18</f>
        <v>650.35294117647061</v>
      </c>
      <c r="E18" s="2" t="s">
        <v>14</v>
      </c>
      <c r="F18" s="2">
        <v>0.8</v>
      </c>
      <c r="G18" s="15">
        <f>F18/F19</f>
        <v>0.94117647058823539</v>
      </c>
      <c r="H18" s="48"/>
      <c r="I18" s="1"/>
      <c r="J18" s="1"/>
    </row>
    <row r="19" spans="1:10" x14ac:dyDescent="0.25">
      <c r="A19" s="1"/>
      <c r="B19" s="2"/>
      <c r="C19" s="2"/>
      <c r="D19" s="71">
        <f>C18</f>
        <v>691</v>
      </c>
      <c r="E19" s="2" t="s">
        <v>15</v>
      </c>
      <c r="F19" s="2">
        <v>0.85</v>
      </c>
      <c r="G19" s="16">
        <v>1</v>
      </c>
      <c r="H19" s="48"/>
      <c r="I19" s="1"/>
      <c r="J19" s="1"/>
    </row>
    <row r="20" spans="1:10" x14ac:dyDescent="0.25">
      <c r="A20" s="1"/>
      <c r="B20" s="2" t="s">
        <v>9</v>
      </c>
      <c r="C20" s="70">
        <v>1104</v>
      </c>
      <c r="D20" s="71">
        <f>C20</f>
        <v>1104</v>
      </c>
      <c r="E20" s="2" t="s">
        <v>19</v>
      </c>
      <c r="F20" s="2"/>
      <c r="G20" s="2"/>
      <c r="H20" s="17"/>
      <c r="I20" s="1"/>
      <c r="J20" s="1"/>
    </row>
    <row r="21" spans="1:10" x14ac:dyDescent="0.25">
      <c r="A21" s="1"/>
      <c r="B21" s="2" t="s">
        <v>10</v>
      </c>
      <c r="C21" s="70" t="s">
        <v>65</v>
      </c>
      <c r="D21" s="71" t="str">
        <f>C21</f>
        <v>x</v>
      </c>
      <c r="E21" s="2" t="s">
        <v>10</v>
      </c>
      <c r="F21" s="2"/>
      <c r="G21" s="2"/>
      <c r="H21" s="17"/>
      <c r="I21" s="1"/>
      <c r="J21" s="1"/>
    </row>
    <row r="22" spans="1:10" x14ac:dyDescent="0.25">
      <c r="A22" s="1"/>
      <c r="B22" s="2"/>
      <c r="C22" s="2"/>
      <c r="D22" s="2"/>
      <c r="E22" s="2"/>
      <c r="F22" s="2"/>
      <c r="G22" s="2"/>
      <c r="H22" s="11"/>
      <c r="I22" s="1"/>
      <c r="J22" s="1"/>
    </row>
    <row r="23" spans="1:10" s="20" customFormat="1" ht="18" x14ac:dyDescent="0.25">
      <c r="A23" s="10" t="s">
        <v>41</v>
      </c>
      <c r="B23" s="69">
        <v>650</v>
      </c>
      <c r="C23" s="11"/>
      <c r="D23" s="11"/>
      <c r="E23" s="11"/>
      <c r="F23" s="11"/>
      <c r="G23" s="11"/>
      <c r="H23" s="11"/>
      <c r="I23" s="10"/>
      <c r="J23" s="10"/>
    </row>
    <row r="24" spans="1:10" x14ac:dyDescent="0.25">
      <c r="A24" s="1"/>
      <c r="B24" s="2"/>
      <c r="C24" s="2"/>
      <c r="D24" s="2"/>
      <c r="E24" s="2"/>
      <c r="F24" s="2"/>
      <c r="G24" s="2"/>
      <c r="H24" s="2"/>
      <c r="I24" s="1"/>
      <c r="J24" s="1"/>
    </row>
    <row r="25" spans="1:10" ht="18" x14ac:dyDescent="0.25">
      <c r="A25" s="1" t="s">
        <v>18</v>
      </c>
      <c r="B25" s="54">
        <v>0.08</v>
      </c>
      <c r="C25" s="3"/>
      <c r="D25" s="3"/>
      <c r="E25" s="8"/>
      <c r="F25" s="18"/>
      <c r="G25" s="1"/>
      <c r="H25" s="1"/>
      <c r="I25" s="1"/>
      <c r="J25" s="1"/>
    </row>
    <row r="26" spans="1:10" x14ac:dyDescent="0.25">
      <c r="A26" s="1"/>
      <c r="B26" s="2"/>
      <c r="C26" s="3"/>
      <c r="D26" s="3"/>
      <c r="E26" s="8"/>
      <c r="F26" s="1"/>
      <c r="G26" s="1"/>
      <c r="H26" s="1"/>
      <c r="I26" s="1"/>
      <c r="J26" s="1"/>
    </row>
    <row r="27" spans="1:10" ht="18" x14ac:dyDescent="0.25">
      <c r="A27" s="1" t="s">
        <v>4</v>
      </c>
      <c r="B27" s="36">
        <v>5</v>
      </c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3"/>
      <c r="D28" s="3"/>
      <c r="E28" s="8"/>
      <c r="F28" s="1"/>
      <c r="G28" s="1"/>
      <c r="H28" s="1"/>
      <c r="I28" s="1"/>
      <c r="J28" s="1"/>
    </row>
    <row r="29" spans="1:10" ht="18" x14ac:dyDescent="0.25">
      <c r="A29" s="1" t="s">
        <v>2</v>
      </c>
      <c r="B29" s="57">
        <v>1</v>
      </c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s="52" customFormat="1" ht="18" x14ac:dyDescent="0.25">
      <c r="A31" s="4" t="s">
        <v>60</v>
      </c>
      <c r="B31" s="23">
        <f>ROUND(B23*B25*B27*B29,-1)</f>
        <v>260</v>
      </c>
      <c r="C31" s="29"/>
      <c r="D31" s="29"/>
      <c r="E31" s="29"/>
      <c r="F31" s="29"/>
      <c r="G31" s="29"/>
      <c r="H31" s="29"/>
      <c r="I31" s="29"/>
      <c r="J31" s="29"/>
    </row>
    <row r="32" spans="1:10" x14ac:dyDescent="0.25">
      <c r="A32" s="5"/>
      <c r="B32" s="21"/>
      <c r="C32" s="1"/>
      <c r="D32" s="1"/>
      <c r="E32" s="1"/>
      <c r="F32" s="1"/>
      <c r="G32" s="1"/>
      <c r="H32" s="1"/>
      <c r="I32" s="1"/>
      <c r="J32" s="1"/>
    </row>
    <row r="33" spans="1:10" ht="18" x14ac:dyDescent="0.25">
      <c r="A33" s="31" t="s">
        <v>30</v>
      </c>
      <c r="B33" s="38">
        <f>IF(B4="ano",3000,1000)</f>
        <v>3000</v>
      </c>
      <c r="C33" s="46"/>
      <c r="D33" s="1"/>
      <c r="E33" s="1"/>
      <c r="F33" s="1"/>
      <c r="G33" s="1"/>
      <c r="H33" s="1"/>
      <c r="I33" s="1"/>
      <c r="J33" s="1"/>
    </row>
    <row r="34" spans="1:10" ht="18" x14ac:dyDescent="0.25">
      <c r="A34" s="30"/>
      <c r="B34" s="35"/>
      <c r="C34" s="2"/>
      <c r="D34" s="1"/>
      <c r="E34" s="1"/>
      <c r="F34" s="1"/>
      <c r="G34" s="1"/>
      <c r="H34" s="1"/>
      <c r="I34" s="1"/>
      <c r="J34" s="1"/>
    </row>
    <row r="35" spans="1:10" ht="26.25" x14ac:dyDescent="0.4">
      <c r="A35" s="49" t="s">
        <v>35</v>
      </c>
      <c r="B35" s="53">
        <f>IF(B31&lt;B33,B33,B31)</f>
        <v>3000</v>
      </c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8" x14ac:dyDescent="0.25">
      <c r="A37" s="60" t="s">
        <v>36</v>
      </c>
      <c r="B37" s="40"/>
      <c r="C37" s="40"/>
      <c r="D37" s="1"/>
      <c r="E37" s="1"/>
      <c r="F37" s="1"/>
      <c r="G37" s="1"/>
    </row>
    <row r="38" spans="1:10" ht="18.75" x14ac:dyDescent="0.3">
      <c r="A38" s="64"/>
      <c r="B38" s="58" t="s">
        <v>31</v>
      </c>
      <c r="C38" s="41"/>
    </row>
    <row r="39" spans="1:10" x14ac:dyDescent="0.25">
      <c r="A39" s="1"/>
      <c r="B39" s="59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67" t="s">
        <v>25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</sheetData>
  <sheetProtection algorithmName="SHA-512" hashValue="HhjY1CJcedosUCQXHH1Q3kSIDLgvlrJ2MrwLWfkh2wjQM+k+6AjRL4ac8+1gnyoP0F5YWEqTLr/+EbgfVJmlPQ==" saltValue="5cZ8dm9hUKbNqCexmOZLpA==" spinCount="100000" sheet="1" objects="1" scenarios="1"/>
  <dataValidations count="1">
    <dataValidation type="list" allowBlank="1" showInputMessage="1" showErrorMessage="1" sqref="B4" xr:uid="{00000000-0002-0000-0300-000000000000}">
      <formula1>Účelbřemene</formula1>
    </dataValidation>
  </dataValidations>
  <pageMargins left="0.7" right="0.7" top="0.78740157499999996" bottom="0.78740157499999996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FF0000"/>
    <pageSetUpPr fitToPage="1"/>
  </sheetPr>
  <dimension ref="A1:J43"/>
  <sheetViews>
    <sheetView zoomScale="75" zoomScaleNormal="75" workbookViewId="0">
      <selection activeCell="B6" sqref="B6"/>
    </sheetView>
  </sheetViews>
  <sheetFormatPr defaultRowHeight="15" x14ac:dyDescent="0.25"/>
  <cols>
    <col min="1" max="1" width="121.85546875" customWidth="1"/>
    <col min="2" max="2" width="57.7109375" customWidth="1"/>
    <col min="4" max="4" width="22" bestFit="1" customWidth="1"/>
    <col min="5" max="5" width="13.7109375" bestFit="1" customWidth="1"/>
    <col min="6" max="6" width="18.28515625" hidden="1" customWidth="1"/>
    <col min="7" max="7" width="9.28515625" hidden="1" customWidth="1"/>
    <col min="8" max="8" width="32.28515625" customWidth="1"/>
  </cols>
  <sheetData>
    <row r="1" spans="1:10" ht="63" x14ac:dyDescent="0.85">
      <c r="A1" s="47" t="s">
        <v>3</v>
      </c>
    </row>
    <row r="2" spans="1:10" ht="45" x14ac:dyDescent="0.6">
      <c r="A2" s="73" t="s">
        <v>54</v>
      </c>
      <c r="B2" s="75"/>
    </row>
    <row r="4" spans="1:10" ht="15.75" x14ac:dyDescent="0.25">
      <c r="A4" s="12" t="s">
        <v>68</v>
      </c>
    </row>
    <row r="5" spans="1:10" x14ac:dyDescent="0.25">
      <c r="A5" s="1"/>
    </row>
    <row r="6" spans="1:10" ht="18" x14ac:dyDescent="0.25">
      <c r="A6" s="1" t="s">
        <v>17</v>
      </c>
      <c r="B6" s="56" t="s">
        <v>22</v>
      </c>
      <c r="C6" s="1"/>
      <c r="D6" s="1"/>
      <c r="E6" s="1"/>
      <c r="F6" s="1"/>
      <c r="G6" s="1"/>
      <c r="H6" s="1"/>
      <c r="I6" s="1"/>
      <c r="J6" s="1"/>
    </row>
    <row r="7" spans="1:10" ht="18" x14ac:dyDescent="0.25">
      <c r="A7" s="1" t="s">
        <v>5</v>
      </c>
      <c r="B7" s="56" t="s">
        <v>0</v>
      </c>
      <c r="C7" s="1"/>
      <c r="D7" s="1"/>
      <c r="E7" s="1"/>
      <c r="F7" s="1"/>
      <c r="G7" s="1"/>
      <c r="H7" s="1"/>
      <c r="I7" s="1"/>
      <c r="J7" s="1"/>
    </row>
    <row r="8" spans="1:10" ht="18" x14ac:dyDescent="0.25">
      <c r="A8" s="1" t="s">
        <v>1</v>
      </c>
      <c r="B8" s="56" t="s">
        <v>0</v>
      </c>
      <c r="C8" s="1"/>
      <c r="D8" s="1"/>
      <c r="E8" s="1"/>
      <c r="F8" s="1"/>
      <c r="G8" s="1"/>
      <c r="H8" s="1"/>
      <c r="I8" s="1"/>
      <c r="J8" s="1"/>
    </row>
    <row r="9" spans="1:10" ht="18" x14ac:dyDescent="0.25">
      <c r="A9" s="1" t="s">
        <v>23</v>
      </c>
      <c r="B9" s="72" t="s">
        <v>38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C10" s="1"/>
      <c r="D10" s="1"/>
      <c r="E10" s="1"/>
      <c r="F10" s="1"/>
      <c r="G10" s="1"/>
      <c r="H10" s="1"/>
      <c r="I10" s="1"/>
      <c r="J10" s="1"/>
    </row>
    <row r="11" spans="1:10" ht="18" x14ac:dyDescent="0.25">
      <c r="A11" s="1" t="s">
        <v>6</v>
      </c>
      <c r="B11" s="69">
        <v>4552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3"/>
      <c r="B12" s="2"/>
      <c r="C12" s="1"/>
      <c r="D12" s="2" t="s">
        <v>37</v>
      </c>
      <c r="E12" s="1"/>
      <c r="F12" s="2" t="s">
        <v>16</v>
      </c>
      <c r="G12" s="1"/>
      <c r="H12" s="2"/>
      <c r="I12" s="1"/>
      <c r="J12" s="1"/>
    </row>
    <row r="13" spans="1:10" ht="17.25" x14ac:dyDescent="0.25">
      <c r="A13" s="1" t="s">
        <v>24</v>
      </c>
      <c r="B13" s="2" t="s">
        <v>7</v>
      </c>
      <c r="C13" s="70">
        <v>385</v>
      </c>
      <c r="D13" s="71">
        <f>C13*F13/F15</f>
        <v>275</v>
      </c>
      <c r="E13" s="2" t="s">
        <v>11</v>
      </c>
      <c r="F13" s="2">
        <v>0.5</v>
      </c>
      <c r="G13" s="15">
        <f>F13/F15</f>
        <v>0.7142857142857143</v>
      </c>
      <c r="H13" s="48"/>
      <c r="I13" s="1"/>
      <c r="J13" s="1"/>
    </row>
    <row r="14" spans="1:10" x14ac:dyDescent="0.25">
      <c r="A14" s="13"/>
      <c r="B14" s="2"/>
      <c r="C14" s="2"/>
      <c r="D14" s="71">
        <f>C13*F14/F15</f>
        <v>357.5</v>
      </c>
      <c r="E14" s="2" t="s">
        <v>12</v>
      </c>
      <c r="F14" s="2">
        <v>0.65</v>
      </c>
      <c r="G14" s="15">
        <f>F14/F15</f>
        <v>0.92857142857142871</v>
      </c>
      <c r="H14" s="48"/>
      <c r="I14" s="1"/>
      <c r="J14" s="1"/>
    </row>
    <row r="15" spans="1:10" x14ac:dyDescent="0.25">
      <c r="A15" s="1"/>
      <c r="B15" s="2"/>
      <c r="C15" s="2"/>
      <c r="D15" s="71">
        <f>C13</f>
        <v>385</v>
      </c>
      <c r="E15" s="2" t="s">
        <v>13</v>
      </c>
      <c r="F15" s="2">
        <v>0.7</v>
      </c>
      <c r="G15" s="15">
        <v>1</v>
      </c>
      <c r="H15" s="48"/>
      <c r="I15" s="1"/>
      <c r="J15" s="1"/>
    </row>
    <row r="16" spans="1:10" x14ac:dyDescent="0.25">
      <c r="A16" s="1"/>
      <c r="B16" s="2" t="s">
        <v>8</v>
      </c>
      <c r="C16" s="70">
        <v>691</v>
      </c>
      <c r="D16" s="71">
        <f>C16*G16</f>
        <v>650.35294117647061</v>
      </c>
      <c r="E16" s="2" t="s">
        <v>14</v>
      </c>
      <c r="F16" s="2">
        <v>0.8</v>
      </c>
      <c r="G16" s="15">
        <f>F16/F17</f>
        <v>0.94117647058823539</v>
      </c>
      <c r="H16" s="48"/>
      <c r="I16" s="1"/>
      <c r="J16" s="1"/>
    </row>
    <row r="17" spans="1:10" x14ac:dyDescent="0.25">
      <c r="A17" s="1"/>
      <c r="B17" s="2"/>
      <c r="C17" s="2"/>
      <c r="D17" s="71">
        <f>C16</f>
        <v>691</v>
      </c>
      <c r="E17" s="2" t="s">
        <v>15</v>
      </c>
      <c r="F17" s="2">
        <v>0.85</v>
      </c>
      <c r="G17" s="16">
        <v>1</v>
      </c>
      <c r="H17" s="48"/>
      <c r="I17" s="1"/>
      <c r="J17" s="1"/>
    </row>
    <row r="18" spans="1:10" x14ac:dyDescent="0.25">
      <c r="A18" s="1"/>
      <c r="B18" s="2" t="s">
        <v>9</v>
      </c>
      <c r="C18" s="70">
        <v>1104</v>
      </c>
      <c r="D18" s="71">
        <f>C18</f>
        <v>1104</v>
      </c>
      <c r="E18" s="2" t="s">
        <v>19</v>
      </c>
      <c r="F18" s="2"/>
      <c r="G18" s="2"/>
      <c r="H18" s="17"/>
      <c r="I18" s="1"/>
      <c r="J18" s="1"/>
    </row>
    <row r="19" spans="1:10" x14ac:dyDescent="0.25">
      <c r="A19" s="1"/>
      <c r="B19" s="2" t="s">
        <v>10</v>
      </c>
      <c r="C19" s="70" t="s">
        <v>65</v>
      </c>
      <c r="D19" s="71" t="str">
        <f>C19</f>
        <v>x</v>
      </c>
      <c r="E19" s="2" t="s">
        <v>10</v>
      </c>
      <c r="F19" s="2"/>
      <c r="G19" s="2"/>
      <c r="H19" s="17"/>
      <c r="I19" s="1"/>
      <c r="J19" s="1"/>
    </row>
    <row r="20" spans="1:10" x14ac:dyDescent="0.25">
      <c r="A20" s="1"/>
      <c r="B20" s="2"/>
      <c r="C20" s="2"/>
      <c r="D20" s="2"/>
      <c r="E20" s="2"/>
      <c r="F20" s="2"/>
      <c r="G20" s="2"/>
      <c r="H20" s="11"/>
      <c r="I20" s="1"/>
      <c r="J20" s="1"/>
    </row>
    <row r="21" spans="1:10" s="20" customFormat="1" ht="18" x14ac:dyDescent="0.25">
      <c r="A21" s="10" t="s">
        <v>41</v>
      </c>
      <c r="B21" s="69">
        <v>650</v>
      </c>
      <c r="C21" s="11"/>
      <c r="D21" s="11"/>
      <c r="E21" s="11"/>
      <c r="F21" s="11"/>
      <c r="G21" s="11"/>
      <c r="H21" s="11"/>
      <c r="I21" s="10"/>
      <c r="J21" s="10"/>
    </row>
    <row r="22" spans="1:10" x14ac:dyDescent="0.25">
      <c r="A22" s="1"/>
      <c r="B22" s="2"/>
      <c r="C22" s="2"/>
      <c r="D22" s="2"/>
      <c r="E22" s="2"/>
      <c r="F22" s="2"/>
      <c r="G22" s="2"/>
      <c r="H22" s="2"/>
      <c r="I22" s="1"/>
      <c r="J22" s="1"/>
    </row>
    <row r="23" spans="1:10" ht="18" x14ac:dyDescent="0.25">
      <c r="A23" s="1" t="s">
        <v>18</v>
      </c>
      <c r="B23" s="54">
        <v>0.08</v>
      </c>
      <c r="C23" s="3"/>
      <c r="D23" s="3"/>
      <c r="E23" s="8"/>
      <c r="F23" s="18"/>
      <c r="G23" s="1"/>
      <c r="H23" s="1"/>
      <c r="I23" s="1"/>
      <c r="J23" s="1"/>
    </row>
    <row r="24" spans="1:10" x14ac:dyDescent="0.25">
      <c r="A24" s="1"/>
      <c r="B24" s="2"/>
      <c r="C24" s="3"/>
      <c r="D24" s="3"/>
      <c r="E24" s="8"/>
      <c r="F24" s="1"/>
      <c r="G24" s="1"/>
      <c r="H24" s="1"/>
      <c r="I24" s="1"/>
      <c r="J24" s="1"/>
    </row>
    <row r="25" spans="1:10" ht="18" x14ac:dyDescent="0.25">
      <c r="A25" s="1" t="s">
        <v>4</v>
      </c>
      <c r="B25" s="36">
        <v>5</v>
      </c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3"/>
      <c r="D26" s="3"/>
      <c r="E26" s="8"/>
      <c r="F26" s="1"/>
      <c r="G26" s="1"/>
      <c r="H26" s="1"/>
      <c r="I26" s="1"/>
      <c r="J26" s="1"/>
    </row>
    <row r="27" spans="1:10" ht="18" x14ac:dyDescent="0.25">
      <c r="A27" s="1" t="s">
        <v>2</v>
      </c>
      <c r="B27" s="57">
        <v>1</v>
      </c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s="52" customFormat="1" ht="18" x14ac:dyDescent="0.25">
      <c r="A29" s="31" t="s">
        <v>39</v>
      </c>
      <c r="B29" s="23">
        <f>ROUND(B21*B23*B25*B27,-1)</f>
        <v>260</v>
      </c>
      <c r="C29" s="29"/>
      <c r="D29" s="29"/>
      <c r="E29" s="29"/>
      <c r="F29" s="29"/>
      <c r="G29" s="29"/>
      <c r="H29" s="29"/>
      <c r="I29" s="29"/>
      <c r="J29" s="29"/>
    </row>
    <row r="30" spans="1:10" ht="18" x14ac:dyDescent="0.25">
      <c r="A30" s="30"/>
      <c r="B30" s="35"/>
      <c r="C30" s="2"/>
      <c r="D30" s="1"/>
      <c r="E30" s="1"/>
      <c r="F30" s="1"/>
      <c r="G30" s="1"/>
      <c r="H30" s="1"/>
      <c r="I30" s="1"/>
      <c r="J30" s="1"/>
    </row>
    <row r="31" spans="1:10" ht="26.25" x14ac:dyDescent="0.4">
      <c r="A31" s="49" t="s">
        <v>35</v>
      </c>
      <c r="B31" s="53">
        <f>B29</f>
        <v>260</v>
      </c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" x14ac:dyDescent="0.25">
      <c r="A33" s="60" t="s">
        <v>36</v>
      </c>
      <c r="B33" s="40"/>
      <c r="C33" s="40"/>
      <c r="D33" s="1"/>
      <c r="E33" s="1"/>
      <c r="F33" s="1"/>
      <c r="G33" s="1"/>
    </row>
    <row r="34" spans="1:10" ht="18.75" x14ac:dyDescent="0.3">
      <c r="A34" s="64"/>
      <c r="B34" s="58" t="s">
        <v>31</v>
      </c>
      <c r="C34" s="41"/>
    </row>
    <row r="35" spans="1:10" x14ac:dyDescent="0.25">
      <c r="A35" s="1"/>
      <c r="B35" s="59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67" t="s">
        <v>25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</sheetData>
  <sheetProtection algorithmName="SHA-512" hashValue="2pKkh/xZJUJIbciwkCSvqZ+VLJzIDDWlQIO9ONFE8T9j5TymRQ/SazGpTlyxD+JlpfRBwfpXo+JEvU3CDBsOWQ==" saltValue="G1znhpdVnYyet8EbZ6ulBQ==" spinCount="100000" sheet="1" objects="1" scenarios="1"/>
  <pageMargins left="0.7" right="0.7" top="0.78740157499999996" bottom="0.78740157499999996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FF0000"/>
    <pageSetUpPr fitToPage="1"/>
  </sheetPr>
  <dimension ref="A1:L57"/>
  <sheetViews>
    <sheetView topLeftCell="A10" zoomScale="60" zoomScaleNormal="60" workbookViewId="0">
      <selection activeCell="B56" sqref="B56"/>
    </sheetView>
  </sheetViews>
  <sheetFormatPr defaultRowHeight="15" x14ac:dyDescent="0.25"/>
  <cols>
    <col min="1" max="1" width="122.28515625" customWidth="1"/>
    <col min="2" max="2" width="58.28515625" customWidth="1"/>
    <col min="3" max="3" width="13.140625" bestFit="1" customWidth="1"/>
    <col min="4" max="4" width="23.28515625" bestFit="1" customWidth="1"/>
    <col min="5" max="5" width="15.7109375" customWidth="1"/>
    <col min="6" max="6" width="17.5703125" hidden="1" customWidth="1"/>
    <col min="7" max="7" width="9.28515625" hidden="1" customWidth="1"/>
  </cols>
  <sheetData>
    <row r="1" spans="1:12" ht="63" x14ac:dyDescent="0.85">
      <c r="A1" s="47" t="s">
        <v>3</v>
      </c>
    </row>
    <row r="2" spans="1:12" ht="45" x14ac:dyDescent="0.6">
      <c r="A2" s="73" t="s">
        <v>26</v>
      </c>
      <c r="B2" s="75" t="s">
        <v>72</v>
      </c>
    </row>
    <row r="3" spans="1:12" x14ac:dyDescent="0.25">
      <c r="D3" s="1"/>
    </row>
    <row r="4" spans="1:12" ht="18" x14ac:dyDescent="0.25">
      <c r="A4" s="31" t="s">
        <v>44</v>
      </c>
      <c r="B4" s="56" t="s">
        <v>43</v>
      </c>
      <c r="D4" s="1"/>
    </row>
    <row r="5" spans="1:12" x14ac:dyDescent="0.25">
      <c r="D5" s="1"/>
    </row>
    <row r="6" spans="1:12" ht="15.75" x14ac:dyDescent="0.25">
      <c r="A6" s="12" t="s">
        <v>68</v>
      </c>
      <c r="D6" s="1"/>
    </row>
    <row r="7" spans="1:12" x14ac:dyDescent="0.25">
      <c r="A7" s="1"/>
      <c r="D7" s="1"/>
    </row>
    <row r="8" spans="1:12" ht="18" x14ac:dyDescent="0.25">
      <c r="A8" s="1" t="s">
        <v>17</v>
      </c>
      <c r="B8" s="56" t="s">
        <v>69</v>
      </c>
      <c r="C8" s="1"/>
      <c r="D8" s="1"/>
      <c r="E8" s="1"/>
      <c r="F8" s="1"/>
      <c r="G8" s="1"/>
      <c r="H8" s="1"/>
    </row>
    <row r="9" spans="1:12" ht="18" x14ac:dyDescent="0.25">
      <c r="A9" s="1" t="s">
        <v>5</v>
      </c>
      <c r="B9" s="56" t="s">
        <v>70</v>
      </c>
      <c r="C9" s="1"/>
      <c r="D9" s="59"/>
      <c r="E9" s="1"/>
      <c r="F9" s="1"/>
      <c r="G9" s="1"/>
      <c r="H9" s="1"/>
    </row>
    <row r="10" spans="1:12" ht="18" x14ac:dyDescent="0.25">
      <c r="A10" s="1" t="s">
        <v>1</v>
      </c>
      <c r="B10" s="56" t="s">
        <v>70</v>
      </c>
      <c r="C10" s="1"/>
      <c r="D10" s="1"/>
      <c r="E10" s="1"/>
      <c r="F10" s="1"/>
      <c r="G10" s="1"/>
      <c r="H10" s="1"/>
    </row>
    <row r="11" spans="1:12" ht="18" x14ac:dyDescent="0.25">
      <c r="A11" s="1" t="s">
        <v>23</v>
      </c>
      <c r="B11" s="72" t="s">
        <v>71</v>
      </c>
      <c r="C11" s="1"/>
      <c r="D11" s="1"/>
      <c r="E11" s="1"/>
      <c r="F11" s="1"/>
      <c r="G11" s="1"/>
      <c r="H11" s="1"/>
      <c r="L11" s="27"/>
    </row>
    <row r="12" spans="1:12" x14ac:dyDescent="0.25">
      <c r="C12" s="1"/>
      <c r="D12" s="1"/>
      <c r="E12" s="1"/>
      <c r="F12" s="1"/>
      <c r="G12" s="1"/>
      <c r="H12" s="1"/>
    </row>
    <row r="13" spans="1:12" ht="18" x14ac:dyDescent="0.25">
      <c r="A13" s="1" t="s">
        <v>6</v>
      </c>
      <c r="B13" s="69">
        <v>653</v>
      </c>
      <c r="C13" s="1"/>
      <c r="D13" s="1"/>
      <c r="E13" s="1"/>
      <c r="F13" s="1"/>
      <c r="G13" s="1"/>
      <c r="H13" s="1"/>
    </row>
    <row r="14" spans="1:12" x14ac:dyDescent="0.25">
      <c r="A14" s="13"/>
      <c r="B14" s="2"/>
      <c r="C14" s="1"/>
      <c r="D14" s="2" t="s">
        <v>37</v>
      </c>
      <c r="E14" s="1"/>
      <c r="F14" s="2" t="s">
        <v>16</v>
      </c>
      <c r="G14" s="1"/>
      <c r="H14" s="2"/>
    </row>
    <row r="15" spans="1:12" ht="17.25" x14ac:dyDescent="0.25">
      <c r="A15" s="1" t="s">
        <v>24</v>
      </c>
      <c r="B15" s="2" t="s">
        <v>7</v>
      </c>
      <c r="C15" s="70">
        <v>480</v>
      </c>
      <c r="D15" s="71">
        <f>C15*F15/F17</f>
        <v>342.85714285714289</v>
      </c>
      <c r="E15" s="2" t="s">
        <v>11</v>
      </c>
      <c r="F15" s="2">
        <v>0.5</v>
      </c>
      <c r="G15" s="15">
        <f>F15/F17</f>
        <v>0.7142857142857143</v>
      </c>
      <c r="H15" s="48"/>
    </row>
    <row r="16" spans="1:12" x14ac:dyDescent="0.25">
      <c r="A16" s="13"/>
      <c r="B16" s="2"/>
      <c r="C16" s="2"/>
      <c r="D16" s="71">
        <f>C15*F16/F17</f>
        <v>445.71428571428572</v>
      </c>
      <c r="E16" s="2" t="s">
        <v>12</v>
      </c>
      <c r="F16" s="2">
        <v>0.65</v>
      </c>
      <c r="G16" s="15">
        <f>F16/F17</f>
        <v>0.92857142857142871</v>
      </c>
      <c r="H16" s="48"/>
    </row>
    <row r="17" spans="1:8" x14ac:dyDescent="0.25">
      <c r="A17" s="1"/>
      <c r="B17" s="2"/>
      <c r="C17" s="2"/>
      <c r="D17" s="71">
        <f>C15</f>
        <v>480</v>
      </c>
      <c r="E17" s="2" t="s">
        <v>13</v>
      </c>
      <c r="F17" s="2">
        <v>0.7</v>
      </c>
      <c r="G17" s="15">
        <v>1</v>
      </c>
      <c r="H17" s="48"/>
    </row>
    <row r="18" spans="1:8" x14ac:dyDescent="0.25">
      <c r="A18" s="1"/>
      <c r="B18" s="2" t="s">
        <v>8</v>
      </c>
      <c r="C18" s="70">
        <v>711</v>
      </c>
      <c r="D18" s="71">
        <f>C18*G18</f>
        <v>669.17647058823536</v>
      </c>
      <c r="E18" s="2" t="s">
        <v>14</v>
      </c>
      <c r="F18" s="2">
        <v>0.8</v>
      </c>
      <c r="G18" s="15">
        <f>F18/F19</f>
        <v>0.94117647058823539</v>
      </c>
      <c r="H18" s="48"/>
    </row>
    <row r="19" spans="1:8" x14ac:dyDescent="0.25">
      <c r="A19" s="1"/>
      <c r="B19" s="2"/>
      <c r="C19" s="2"/>
      <c r="D19" s="71">
        <f>C18</f>
        <v>711</v>
      </c>
      <c r="E19" s="2" t="s">
        <v>15</v>
      </c>
      <c r="F19" s="2">
        <v>0.85</v>
      </c>
      <c r="G19" s="16">
        <v>1</v>
      </c>
      <c r="H19" s="48"/>
    </row>
    <row r="20" spans="1:8" x14ac:dyDescent="0.25">
      <c r="A20" s="1"/>
      <c r="B20" s="2" t="s">
        <v>9</v>
      </c>
      <c r="C20" s="70">
        <v>1413</v>
      </c>
      <c r="D20" s="71">
        <f>C20</f>
        <v>1413</v>
      </c>
      <c r="E20" s="2" t="s">
        <v>19</v>
      </c>
      <c r="F20" s="2"/>
      <c r="G20" s="2"/>
      <c r="H20" s="17"/>
    </row>
    <row r="21" spans="1:8" x14ac:dyDescent="0.25">
      <c r="A21" s="1"/>
      <c r="B21" s="2" t="s">
        <v>10</v>
      </c>
      <c r="C21" s="70" t="s">
        <v>65</v>
      </c>
      <c r="D21" s="71" t="str">
        <f>C21</f>
        <v>x</v>
      </c>
      <c r="E21" s="2" t="s">
        <v>10</v>
      </c>
      <c r="F21" s="2"/>
      <c r="G21" s="2"/>
      <c r="H21" s="17"/>
    </row>
    <row r="22" spans="1:8" x14ac:dyDescent="0.25">
      <c r="A22" s="1"/>
      <c r="B22" s="2"/>
      <c r="C22" s="2"/>
      <c r="D22" s="2"/>
      <c r="E22" s="2"/>
      <c r="F22" s="2"/>
      <c r="G22" s="2"/>
      <c r="H22" s="11"/>
    </row>
    <row r="23" spans="1:8" ht="18" x14ac:dyDescent="0.25">
      <c r="A23" s="10" t="s">
        <v>41</v>
      </c>
      <c r="B23" s="69">
        <v>446</v>
      </c>
      <c r="C23" s="11"/>
      <c r="D23" s="11"/>
      <c r="E23" s="11"/>
      <c r="F23" s="11"/>
      <c r="G23" s="11"/>
      <c r="H23" s="11"/>
    </row>
    <row r="24" spans="1:8" x14ac:dyDescent="0.25">
      <c r="A24" s="1"/>
      <c r="B24" s="2"/>
      <c r="C24" s="2"/>
      <c r="D24" s="2"/>
      <c r="E24" s="2"/>
      <c r="F24" s="2"/>
      <c r="G24" s="2"/>
      <c r="H24" s="2"/>
    </row>
    <row r="25" spans="1:8" ht="18" x14ac:dyDescent="0.25">
      <c r="A25" s="1" t="s">
        <v>18</v>
      </c>
      <c r="B25" s="54">
        <v>0.08</v>
      </c>
      <c r="C25" s="3"/>
      <c r="D25" s="3"/>
      <c r="E25" s="8"/>
      <c r="F25" s="18"/>
      <c r="G25" s="1"/>
      <c r="H25" s="1"/>
    </row>
    <row r="26" spans="1:8" x14ac:dyDescent="0.25">
      <c r="A26" s="1"/>
      <c r="B26" s="2"/>
      <c r="C26" s="3"/>
      <c r="D26" s="3"/>
      <c r="E26" s="8"/>
      <c r="F26" s="1"/>
      <c r="G26" s="1"/>
      <c r="H26" s="1"/>
    </row>
    <row r="27" spans="1:8" ht="18" x14ac:dyDescent="0.25">
      <c r="A27" s="1" t="s">
        <v>4</v>
      </c>
      <c r="B27" s="36">
        <v>5</v>
      </c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3"/>
      <c r="D28" s="3"/>
      <c r="E28" s="8"/>
      <c r="F28" s="1"/>
      <c r="G28" s="1"/>
      <c r="H28" s="1"/>
    </row>
    <row r="29" spans="1:8" ht="18" x14ac:dyDescent="0.25">
      <c r="A29" s="1" t="s">
        <v>2</v>
      </c>
      <c r="B29" s="57">
        <v>65</v>
      </c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8" x14ac:dyDescent="0.25">
      <c r="A31" s="4" t="s">
        <v>60</v>
      </c>
      <c r="B31" s="23">
        <f>ROUND(B23*B25*B27*B29,-1)</f>
        <v>11600</v>
      </c>
      <c r="C31" s="29"/>
      <c r="D31" s="29"/>
      <c r="E31" s="29"/>
      <c r="F31" s="29"/>
      <c r="G31" s="29"/>
      <c r="H31" s="29"/>
    </row>
    <row r="32" spans="1:8" x14ac:dyDescent="0.25">
      <c r="A32" s="5"/>
      <c r="B32" s="21"/>
      <c r="C32" s="1"/>
      <c r="D32" s="1"/>
      <c r="E32" s="1"/>
      <c r="F32" s="1"/>
      <c r="G32" s="1"/>
      <c r="H32" s="1"/>
    </row>
    <row r="33" spans="1:9" ht="18" x14ac:dyDescent="0.25">
      <c r="A33" s="40" t="s">
        <v>40</v>
      </c>
      <c r="B33" s="42"/>
      <c r="C33" s="83" t="s">
        <v>20</v>
      </c>
      <c r="D33" s="83"/>
      <c r="E33" s="1"/>
      <c r="F33" s="8" t="e">
        <f>D33*(#REF!*3)</f>
        <v>#REF!</v>
      </c>
      <c r="G33" s="1"/>
      <c r="H33" s="1"/>
      <c r="I33" s="1"/>
    </row>
    <row r="34" spans="1:9" ht="21" x14ac:dyDescent="0.25">
      <c r="A34" s="29"/>
      <c r="B34" s="42"/>
      <c r="C34" s="55" t="s">
        <v>56</v>
      </c>
      <c r="D34" s="42" t="s">
        <v>57</v>
      </c>
      <c r="E34" s="1"/>
      <c r="F34" s="8" t="e">
        <f>(D34+5)*#REF!</f>
        <v>#VALUE!</v>
      </c>
      <c r="G34" s="18"/>
      <c r="H34" s="1"/>
      <c r="I34" s="1"/>
    </row>
    <row r="35" spans="1:9" ht="18" x14ac:dyDescent="0.25">
      <c r="A35" s="29" t="s">
        <v>55</v>
      </c>
      <c r="B35" s="35">
        <f>C35*(B23*1)</f>
        <v>1338</v>
      </c>
      <c r="C35" s="69">
        <v>3</v>
      </c>
      <c r="D35" s="42"/>
      <c r="E35" s="1"/>
      <c r="F35" s="8"/>
      <c r="G35" s="18"/>
      <c r="H35" s="1"/>
      <c r="I35" s="1"/>
    </row>
    <row r="36" spans="1:9" ht="18" x14ac:dyDescent="0.25">
      <c r="A36" s="29" t="s">
        <v>46</v>
      </c>
      <c r="B36" s="35">
        <f>C36*(B23*3)</f>
        <v>0</v>
      </c>
      <c r="C36" s="69">
        <v>0</v>
      </c>
      <c r="D36" s="42"/>
      <c r="E36" s="1"/>
      <c r="F36" s="8"/>
      <c r="G36" s="1"/>
      <c r="H36" s="1"/>
      <c r="I36" s="1"/>
    </row>
    <row r="37" spans="1:9" ht="18" x14ac:dyDescent="0.25">
      <c r="A37" s="29" t="s">
        <v>47</v>
      </c>
      <c r="B37" s="35">
        <f>IF(OR(C37=0,D37=0),0,((C37*5)+D37)*B23)</f>
        <v>0</v>
      </c>
      <c r="C37" s="69">
        <v>0</v>
      </c>
      <c r="D37" s="57">
        <v>0</v>
      </c>
      <c r="E37" s="1"/>
      <c r="F37" s="8" t="e">
        <f>D37*(#REF!*3)</f>
        <v>#REF!</v>
      </c>
      <c r="G37" s="1"/>
      <c r="H37" s="1"/>
      <c r="I37" s="1"/>
    </row>
    <row r="38" spans="1:9" ht="18" x14ac:dyDescent="0.25">
      <c r="A38" s="29" t="s">
        <v>48</v>
      </c>
      <c r="B38" s="35">
        <f>C38*(B23*1)</f>
        <v>0</v>
      </c>
      <c r="C38" s="69">
        <v>0</v>
      </c>
      <c r="D38" s="42"/>
      <c r="E38" s="1"/>
      <c r="F38" s="8" t="e">
        <f>D38*(#REF!*3)</f>
        <v>#REF!</v>
      </c>
      <c r="G38" s="1"/>
      <c r="H38" s="1"/>
      <c r="I38" s="1"/>
    </row>
    <row r="39" spans="1:9" ht="18" x14ac:dyDescent="0.25">
      <c r="A39" s="29" t="s">
        <v>49</v>
      </c>
      <c r="B39" s="35">
        <f>C39*(B23*1)</f>
        <v>0</v>
      </c>
      <c r="C39" s="69">
        <v>0</v>
      </c>
      <c r="D39" s="42"/>
      <c r="E39" s="1"/>
      <c r="F39" s="8" t="e">
        <f>D39*(#REF!*5)</f>
        <v>#REF!</v>
      </c>
      <c r="G39" s="1"/>
      <c r="H39" s="1"/>
      <c r="I39" s="1"/>
    </row>
    <row r="40" spans="1:9" ht="18" x14ac:dyDescent="0.25">
      <c r="A40" s="29" t="s">
        <v>50</v>
      </c>
      <c r="B40" s="35">
        <f>C40*(B23*5)</f>
        <v>0</v>
      </c>
      <c r="C40" s="69">
        <v>0</v>
      </c>
      <c r="D40" s="42"/>
      <c r="E40" s="1"/>
      <c r="F40" s="8" t="e">
        <f>D40*(#REF!*10)</f>
        <v>#REF!</v>
      </c>
      <c r="G40" s="1"/>
      <c r="H40" s="1"/>
      <c r="I40" s="1"/>
    </row>
    <row r="41" spans="1:9" ht="18" x14ac:dyDescent="0.25">
      <c r="A41" s="29" t="s">
        <v>51</v>
      </c>
      <c r="B41" s="35">
        <f>C41*(B23*10)</f>
        <v>0</v>
      </c>
      <c r="C41" s="69">
        <v>0</v>
      </c>
      <c r="D41" s="42"/>
      <c r="E41" s="1"/>
      <c r="F41" s="8"/>
      <c r="G41" s="1"/>
      <c r="H41" s="1"/>
      <c r="I41" s="1"/>
    </row>
    <row r="42" spans="1:9" ht="18" x14ac:dyDescent="0.25">
      <c r="A42" s="29" t="s">
        <v>52</v>
      </c>
      <c r="B42" s="35">
        <f>IF(OR(C42=0,D42=0),0,((C42*2)+D42)*B23)</f>
        <v>0</v>
      </c>
      <c r="C42" s="69">
        <v>0</v>
      </c>
      <c r="D42" s="57">
        <v>0</v>
      </c>
      <c r="E42" s="1"/>
      <c r="F42" s="8" t="e">
        <f>(D42+2)*#REF!</f>
        <v>#REF!</v>
      </c>
      <c r="G42" s="1"/>
      <c r="H42" s="1"/>
      <c r="I42" s="1"/>
    </row>
    <row r="43" spans="1:9" ht="18" x14ac:dyDescent="0.25">
      <c r="A43" s="29" t="s">
        <v>53</v>
      </c>
      <c r="B43" s="35">
        <f>C43*(B23*1)</f>
        <v>0</v>
      </c>
      <c r="C43" s="69">
        <v>0</v>
      </c>
      <c r="D43" s="42"/>
      <c r="E43" s="1"/>
      <c r="F43" s="8" t="e">
        <f>D43*(#REF!*3)</f>
        <v>#REF!</v>
      </c>
      <c r="G43" s="1"/>
      <c r="H43" s="1"/>
      <c r="I43" s="1"/>
    </row>
    <row r="44" spans="1:9" ht="18" x14ac:dyDescent="0.25">
      <c r="A44" s="29" t="s">
        <v>64</v>
      </c>
      <c r="B44" s="35">
        <f>IF(OR(C44=0,D44=0),0,((C44*2)+D44)*B23)</f>
        <v>0</v>
      </c>
      <c r="C44" s="69">
        <v>0</v>
      </c>
      <c r="D44" s="57">
        <v>0</v>
      </c>
      <c r="E44" s="1"/>
      <c r="F44" s="8"/>
      <c r="G44" s="1"/>
      <c r="H44" s="1"/>
      <c r="I44" s="1"/>
    </row>
    <row r="45" spans="1:9" ht="18" x14ac:dyDescent="0.25">
      <c r="A45" s="29"/>
      <c r="B45" s="42"/>
      <c r="C45" s="43"/>
      <c r="D45" s="1"/>
      <c r="E45" s="1"/>
      <c r="F45" s="1"/>
      <c r="G45" s="1"/>
      <c r="H45" s="1"/>
      <c r="I45" s="1"/>
    </row>
    <row r="46" spans="1:9" ht="18" x14ac:dyDescent="0.25">
      <c r="A46" s="4" t="s">
        <v>21</v>
      </c>
      <c r="B46" s="22">
        <f>ROUND(SUM(B35,B36,B37,B38,B39,B40,B41,B42,B43,B44),-1)</f>
        <v>1340</v>
      </c>
      <c r="C46" s="40"/>
      <c r="D46" s="40"/>
      <c r="E46" s="1"/>
      <c r="F46" s="1"/>
      <c r="G46" s="1"/>
      <c r="H46" s="1"/>
      <c r="I46" s="1"/>
    </row>
    <row r="47" spans="1:9" ht="18" x14ac:dyDescent="0.25">
      <c r="A47" s="4"/>
      <c r="B47" s="22"/>
      <c r="C47" s="40"/>
      <c r="D47" s="40"/>
      <c r="E47" s="1"/>
      <c r="F47" s="1"/>
      <c r="G47" s="1"/>
      <c r="H47" s="1"/>
      <c r="I47" s="1"/>
    </row>
    <row r="48" spans="1:9" ht="18" x14ac:dyDescent="0.25">
      <c r="A48" s="4" t="s">
        <v>45</v>
      </c>
      <c r="B48" s="22">
        <f>B31+B46</f>
        <v>12940</v>
      </c>
      <c r="C48" s="40"/>
      <c r="D48" s="40"/>
      <c r="E48" s="1"/>
      <c r="F48" s="1"/>
      <c r="G48" s="1"/>
      <c r="H48" s="1"/>
      <c r="I48" s="1"/>
    </row>
    <row r="49" spans="1:9" ht="18" x14ac:dyDescent="0.25">
      <c r="A49" s="4"/>
      <c r="B49" s="22"/>
      <c r="C49" s="40"/>
      <c r="D49" s="40"/>
      <c r="E49" s="1"/>
      <c r="F49" s="1"/>
      <c r="G49" s="1"/>
      <c r="H49" s="1"/>
      <c r="I49" s="1"/>
    </row>
    <row r="50" spans="1:9" ht="18" x14ac:dyDescent="0.25">
      <c r="A50" s="4" t="s">
        <v>30</v>
      </c>
      <c r="B50" s="38">
        <f>IF(B4="ano",3000,1000)</f>
        <v>1000</v>
      </c>
      <c r="C50" s="40"/>
      <c r="D50" s="40"/>
      <c r="E50" s="1"/>
      <c r="F50" s="1"/>
      <c r="G50" s="1"/>
      <c r="H50" s="1"/>
      <c r="I50" s="1"/>
    </row>
    <row r="51" spans="1:9" ht="18" x14ac:dyDescent="0.25">
      <c r="A51" s="31"/>
      <c r="B51" s="44"/>
      <c r="C51" s="40"/>
      <c r="D51" s="1"/>
      <c r="E51" s="1"/>
      <c r="F51" s="1"/>
      <c r="G51" s="1"/>
      <c r="H51" s="1"/>
      <c r="I51" s="1"/>
    </row>
    <row r="52" spans="1:9" ht="26.25" x14ac:dyDescent="0.4">
      <c r="A52" s="49" t="s">
        <v>35</v>
      </c>
      <c r="B52" s="51">
        <f>IF(B48&lt;B50,B50,B48)</f>
        <v>12940</v>
      </c>
      <c r="C52" s="40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s="1" customFormat="1" x14ac:dyDescent="0.2">
      <c r="A54" s="60" t="s">
        <v>28</v>
      </c>
      <c r="B54" s="26"/>
      <c r="C54" s="2"/>
    </row>
    <row r="55" spans="1:9" s="1" customFormat="1" x14ac:dyDescent="0.2">
      <c r="A55" s="64"/>
      <c r="B55" s="62" t="s">
        <v>73</v>
      </c>
      <c r="C55" s="2"/>
    </row>
    <row r="56" spans="1:9" x14ac:dyDescent="0.25">
      <c r="B56" s="66"/>
    </row>
    <row r="57" spans="1:9" x14ac:dyDescent="0.25">
      <c r="A57" s="67" t="s">
        <v>25</v>
      </c>
    </row>
  </sheetData>
  <sheetProtection algorithmName="SHA-512" hashValue="eTtJWvY5w4nqEJmfwOpzMvo1Lgik6USGILTzdRpQyDkBdzRu74+r9fl1UtIv/Uw7yn2LVb45NZQRs/0k21+2lg==" saltValue="zcgKJ09SQihZsYVumSeNmg==" spinCount="100000" sheet="1" objects="1" scenarios="1"/>
  <mergeCells count="1">
    <mergeCell ref="C33:D33"/>
  </mergeCells>
  <dataValidations count="1">
    <dataValidation type="list" allowBlank="1" showInputMessage="1" showErrorMessage="1" sqref="B4" xr:uid="{00000000-0002-0000-0500-000000000000}">
      <formula1>Účelbřemene</formula1>
    </dataValidation>
  </dataValidations>
  <pageMargins left="0.7" right="0.7" top="0.78740157499999996" bottom="0.78740157499999996" header="0.3" footer="0.3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BCB5-1FFE-4ECB-AA1F-38230B4EC81E}">
  <sheetPr>
    <tabColor rgb="FFFFC000"/>
    <pageSetUpPr fitToPage="1"/>
  </sheetPr>
  <dimension ref="A1:J49"/>
  <sheetViews>
    <sheetView zoomScale="65" zoomScaleNormal="65" workbookViewId="0">
      <selection activeCell="A2" sqref="A2"/>
    </sheetView>
  </sheetViews>
  <sheetFormatPr defaultRowHeight="15" x14ac:dyDescent="0.25"/>
  <cols>
    <col min="1" max="1" width="119.85546875" customWidth="1"/>
    <col min="2" max="2" width="55.42578125" customWidth="1"/>
    <col min="4" max="4" width="22" bestFit="1" customWidth="1"/>
    <col min="5" max="5" width="13.7109375" bestFit="1" customWidth="1"/>
    <col min="6" max="6" width="18.28515625" hidden="1" customWidth="1"/>
    <col min="7" max="7" width="9.28515625" hidden="1" customWidth="1"/>
    <col min="8" max="8" width="32.28515625" customWidth="1"/>
  </cols>
  <sheetData>
    <row r="1" spans="1:10" ht="63" x14ac:dyDescent="0.85">
      <c r="A1" s="47" t="s">
        <v>3</v>
      </c>
    </row>
    <row r="2" spans="1:10" ht="45" x14ac:dyDescent="0.6">
      <c r="A2" s="73" t="s">
        <v>26</v>
      </c>
      <c r="B2" s="75"/>
    </row>
    <row r="4" spans="1:10" ht="18" x14ac:dyDescent="0.25">
      <c r="A4" s="31" t="s">
        <v>44</v>
      </c>
      <c r="B4" s="56" t="s">
        <v>42</v>
      </c>
    </row>
    <row r="6" spans="1:10" ht="15.75" x14ac:dyDescent="0.25">
      <c r="A6" s="12" t="s">
        <v>67</v>
      </c>
    </row>
    <row r="7" spans="1:10" x14ac:dyDescent="0.25">
      <c r="A7" s="1"/>
    </row>
    <row r="8" spans="1:10" ht="18" x14ac:dyDescent="0.25">
      <c r="A8" s="1" t="s">
        <v>17</v>
      </c>
      <c r="B8" s="56" t="s">
        <v>22</v>
      </c>
      <c r="C8" s="1"/>
      <c r="D8" s="1"/>
      <c r="E8" s="1"/>
      <c r="F8" s="1"/>
      <c r="G8" s="1"/>
      <c r="H8" s="1"/>
      <c r="I8" s="1"/>
      <c r="J8" s="1"/>
    </row>
    <row r="9" spans="1:10" ht="18" x14ac:dyDescent="0.25">
      <c r="A9" s="1" t="s">
        <v>5</v>
      </c>
      <c r="B9" s="56" t="s">
        <v>0</v>
      </c>
      <c r="C9" s="1"/>
      <c r="D9" s="1"/>
      <c r="E9" s="1"/>
      <c r="F9" s="1"/>
      <c r="G9" s="1"/>
      <c r="H9" s="1"/>
      <c r="I9" s="1"/>
      <c r="J9" s="1"/>
    </row>
    <row r="10" spans="1:10" ht="18" x14ac:dyDescent="0.25">
      <c r="A10" s="1" t="s">
        <v>1</v>
      </c>
      <c r="B10" s="56" t="s">
        <v>0</v>
      </c>
      <c r="C10" s="1"/>
      <c r="D10" s="1"/>
      <c r="E10" s="1"/>
      <c r="F10" s="1"/>
      <c r="G10" s="1"/>
      <c r="H10" s="1"/>
      <c r="I10" s="1"/>
      <c r="J10" s="1"/>
    </row>
    <row r="11" spans="1:10" ht="18" x14ac:dyDescent="0.25">
      <c r="A11" s="1" t="s">
        <v>23</v>
      </c>
      <c r="B11" s="72" t="s">
        <v>58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C12" s="1"/>
      <c r="D12" s="1"/>
      <c r="E12" s="1"/>
      <c r="F12" s="1"/>
      <c r="G12" s="1"/>
      <c r="H12" s="1"/>
      <c r="I12" s="1"/>
      <c r="J12" s="1"/>
    </row>
    <row r="13" spans="1:10" ht="18" x14ac:dyDescent="0.25">
      <c r="A13" s="1" t="s">
        <v>6</v>
      </c>
      <c r="B13" s="69">
        <v>4552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3"/>
      <c r="B14" s="2"/>
      <c r="C14" s="1"/>
      <c r="D14" s="2" t="s">
        <v>37</v>
      </c>
      <c r="E14" s="1"/>
      <c r="F14" s="2" t="s">
        <v>16</v>
      </c>
      <c r="G14" s="1"/>
      <c r="H14" s="2"/>
      <c r="I14" s="1"/>
      <c r="J14" s="1"/>
    </row>
    <row r="15" spans="1:10" ht="17.25" x14ac:dyDescent="0.25">
      <c r="A15" s="1" t="s">
        <v>24</v>
      </c>
      <c r="B15" s="2" t="s">
        <v>7</v>
      </c>
      <c r="C15" s="70">
        <v>385</v>
      </c>
      <c r="D15" s="71">
        <f>C15*F15/F17</f>
        <v>275</v>
      </c>
      <c r="E15" s="2" t="s">
        <v>11</v>
      </c>
      <c r="F15" s="2">
        <v>0.5</v>
      </c>
      <c r="G15" s="15">
        <f>F15/F17</f>
        <v>0.7142857142857143</v>
      </c>
      <c r="H15" s="48"/>
      <c r="I15" s="1"/>
      <c r="J15" s="1"/>
    </row>
    <row r="16" spans="1:10" x14ac:dyDescent="0.25">
      <c r="A16" s="13"/>
      <c r="B16" s="2"/>
      <c r="C16" s="2"/>
      <c r="D16" s="71">
        <f>C15*F16/F17</f>
        <v>357.5</v>
      </c>
      <c r="E16" s="2" t="s">
        <v>12</v>
      </c>
      <c r="F16" s="2">
        <v>0.65</v>
      </c>
      <c r="G16" s="15">
        <f>F16/F17</f>
        <v>0.92857142857142871</v>
      </c>
      <c r="H16" s="48"/>
      <c r="I16" s="1"/>
      <c r="J16" s="1"/>
    </row>
    <row r="17" spans="1:10" x14ac:dyDescent="0.25">
      <c r="A17" s="1"/>
      <c r="B17" s="2"/>
      <c r="C17" s="2"/>
      <c r="D17" s="71">
        <f>C15</f>
        <v>385</v>
      </c>
      <c r="E17" s="2" t="s">
        <v>13</v>
      </c>
      <c r="F17" s="2">
        <v>0.7</v>
      </c>
      <c r="G17" s="15">
        <v>1</v>
      </c>
      <c r="H17" s="48"/>
      <c r="I17" s="1"/>
      <c r="J17" s="1"/>
    </row>
    <row r="18" spans="1:10" x14ac:dyDescent="0.25">
      <c r="A18" s="1"/>
      <c r="B18" s="2" t="s">
        <v>8</v>
      </c>
      <c r="C18" s="70">
        <v>691</v>
      </c>
      <c r="D18" s="71">
        <f>C18*G18</f>
        <v>650.35294117647061</v>
      </c>
      <c r="E18" s="2" t="s">
        <v>14</v>
      </c>
      <c r="F18" s="2">
        <v>0.8</v>
      </c>
      <c r="G18" s="15">
        <f>F18/F19</f>
        <v>0.94117647058823539</v>
      </c>
      <c r="H18" s="48"/>
      <c r="I18" s="1"/>
      <c r="J18" s="1"/>
    </row>
    <row r="19" spans="1:10" x14ac:dyDescent="0.25">
      <c r="A19" s="1"/>
      <c r="B19" s="2"/>
      <c r="C19" s="2"/>
      <c r="D19" s="71">
        <f>C18</f>
        <v>691</v>
      </c>
      <c r="E19" s="2" t="s">
        <v>15</v>
      </c>
      <c r="F19" s="2">
        <v>0.85</v>
      </c>
      <c r="G19" s="16">
        <v>1</v>
      </c>
      <c r="H19" s="48"/>
      <c r="I19" s="1"/>
      <c r="J19" s="1"/>
    </row>
    <row r="20" spans="1:10" x14ac:dyDescent="0.25">
      <c r="A20" s="1"/>
      <c r="B20" s="2" t="s">
        <v>9</v>
      </c>
      <c r="C20" s="70">
        <v>1104</v>
      </c>
      <c r="D20" s="71">
        <f>C20</f>
        <v>1104</v>
      </c>
      <c r="E20" s="2" t="s">
        <v>19</v>
      </c>
      <c r="F20" s="2"/>
      <c r="G20" s="2"/>
      <c r="H20" s="17"/>
      <c r="I20" s="1"/>
      <c r="J20" s="1"/>
    </row>
    <row r="21" spans="1:10" x14ac:dyDescent="0.25">
      <c r="A21" s="1"/>
      <c r="B21" s="2" t="s">
        <v>10</v>
      </c>
      <c r="C21" s="70" t="s">
        <v>65</v>
      </c>
      <c r="D21" s="71" t="str">
        <f>C21</f>
        <v>x</v>
      </c>
      <c r="E21" s="2" t="s">
        <v>10</v>
      </c>
      <c r="F21" s="2"/>
      <c r="G21" s="2"/>
      <c r="H21" s="17"/>
      <c r="I21" s="1"/>
      <c r="J21" s="1"/>
    </row>
    <row r="22" spans="1:10" x14ac:dyDescent="0.25">
      <c r="A22" s="1"/>
      <c r="B22" s="2"/>
      <c r="C22" s="2"/>
      <c r="D22" s="2"/>
      <c r="E22" s="2"/>
      <c r="F22" s="2"/>
      <c r="G22" s="2"/>
      <c r="H22" s="11"/>
      <c r="I22" s="1"/>
      <c r="J22" s="1"/>
    </row>
    <row r="23" spans="1:10" s="20" customFormat="1" ht="18" x14ac:dyDescent="0.25">
      <c r="A23" s="10" t="s">
        <v>41</v>
      </c>
      <c r="B23" s="69">
        <v>650</v>
      </c>
      <c r="C23" s="11"/>
      <c r="D23" s="11"/>
      <c r="E23" s="11"/>
      <c r="F23" s="11"/>
      <c r="G23" s="11"/>
      <c r="H23" s="11"/>
      <c r="I23" s="10"/>
      <c r="J23" s="10"/>
    </row>
    <row r="24" spans="1:10" x14ac:dyDescent="0.25">
      <c r="A24" s="1"/>
      <c r="B24" s="2"/>
      <c r="C24" s="2"/>
      <c r="D24" s="2"/>
      <c r="E24" s="2"/>
      <c r="F24" s="2"/>
      <c r="G24" s="2"/>
      <c r="H24" s="2"/>
      <c r="I24" s="1"/>
      <c r="J24" s="1"/>
    </row>
    <row r="25" spans="1:10" ht="18" x14ac:dyDescent="0.25">
      <c r="A25" s="1" t="s">
        <v>18</v>
      </c>
      <c r="B25" s="54">
        <v>0.08</v>
      </c>
      <c r="C25" s="3"/>
      <c r="D25" s="3"/>
      <c r="E25" s="8"/>
      <c r="F25" s="18"/>
      <c r="G25" s="1"/>
      <c r="H25" s="1"/>
      <c r="I25" s="1"/>
      <c r="J25" s="1"/>
    </row>
    <row r="26" spans="1:10" x14ac:dyDescent="0.25">
      <c r="A26" s="1"/>
      <c r="B26" s="2"/>
      <c r="C26" s="3"/>
      <c r="D26" s="3"/>
      <c r="E26" s="8"/>
      <c r="F26" s="1"/>
      <c r="G26" s="1"/>
      <c r="H26" s="1"/>
      <c r="I26" s="1"/>
      <c r="J26" s="1"/>
    </row>
    <row r="27" spans="1:10" ht="18" x14ac:dyDescent="0.25">
      <c r="A27" s="1" t="s">
        <v>4</v>
      </c>
      <c r="B27" s="36">
        <v>5</v>
      </c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3"/>
      <c r="D28" s="3"/>
      <c r="E28" s="8"/>
      <c r="F28" s="1"/>
      <c r="G28" s="1"/>
      <c r="H28" s="1"/>
      <c r="I28" s="1"/>
      <c r="J28" s="1"/>
    </row>
    <row r="29" spans="1:10" ht="18" x14ac:dyDescent="0.25">
      <c r="A29" s="1" t="s">
        <v>2</v>
      </c>
      <c r="B29" s="57">
        <v>1</v>
      </c>
      <c r="C29" s="1"/>
      <c r="D29" s="1"/>
      <c r="E29" s="1"/>
      <c r="F29" s="1"/>
      <c r="G29" s="1"/>
      <c r="H29" s="1"/>
      <c r="I29" s="1"/>
      <c r="J29" s="1"/>
    </row>
    <row r="30" spans="1:10" ht="18" x14ac:dyDescent="0.25">
      <c r="A30" s="1"/>
      <c r="B30" s="77"/>
      <c r="C30" s="1"/>
      <c r="D30" s="1"/>
      <c r="E30" s="1"/>
      <c r="F30" s="1"/>
      <c r="G30" s="1"/>
      <c r="H30" s="1"/>
      <c r="I30" s="1"/>
      <c r="J30" s="1"/>
    </row>
    <row r="31" spans="1:10" ht="18" x14ac:dyDescent="0.25">
      <c r="A31" s="1" t="s">
        <v>66</v>
      </c>
      <c r="B31" s="77">
        <v>0.5</v>
      </c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s="52" customFormat="1" ht="18" x14ac:dyDescent="0.25">
      <c r="A33" s="4" t="s">
        <v>60</v>
      </c>
      <c r="B33" s="23">
        <f>ROUND(B23*B25*B27*B29*B31,-1)</f>
        <v>130</v>
      </c>
      <c r="C33" s="29"/>
      <c r="D33" s="29"/>
      <c r="E33" s="29"/>
      <c r="F33" s="29"/>
      <c r="G33" s="29"/>
      <c r="H33" s="29"/>
      <c r="I33" s="29"/>
      <c r="J33" s="29"/>
    </row>
    <row r="34" spans="1:10" x14ac:dyDescent="0.25">
      <c r="A34" s="5"/>
      <c r="B34" s="21"/>
      <c r="C34" s="1"/>
      <c r="D34" s="1"/>
      <c r="E34" s="1"/>
      <c r="F34" s="1"/>
      <c r="G34" s="1"/>
      <c r="H34" s="1"/>
      <c r="I34" s="1"/>
      <c r="J34" s="1"/>
    </row>
    <row r="35" spans="1:10" ht="18" x14ac:dyDescent="0.25">
      <c r="A35" s="31" t="s">
        <v>30</v>
      </c>
      <c r="B35" s="38">
        <f>IF(B4="ano",3000,1000)</f>
        <v>3000</v>
      </c>
      <c r="C35" s="46"/>
      <c r="D35" s="1"/>
      <c r="E35" s="1"/>
      <c r="F35" s="1"/>
      <c r="G35" s="1"/>
      <c r="H35" s="1"/>
      <c r="I35" s="1"/>
      <c r="J35" s="1"/>
    </row>
    <row r="36" spans="1:10" ht="18" x14ac:dyDescent="0.25">
      <c r="A36" s="30"/>
      <c r="B36" s="35"/>
      <c r="C36" s="2"/>
      <c r="D36" s="1"/>
      <c r="E36" s="1"/>
      <c r="F36" s="1"/>
      <c r="G36" s="1"/>
      <c r="H36" s="1"/>
      <c r="I36" s="1"/>
      <c r="J36" s="1"/>
    </row>
    <row r="37" spans="1:10" ht="26.25" x14ac:dyDescent="0.4">
      <c r="A37" s="49" t="s">
        <v>35</v>
      </c>
      <c r="B37" s="53">
        <f>IF(B33&lt;B35,B35,B33)</f>
        <v>3000</v>
      </c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8" x14ac:dyDescent="0.25">
      <c r="A39" s="60" t="s">
        <v>36</v>
      </c>
      <c r="B39" s="40"/>
      <c r="C39" s="40"/>
      <c r="D39" s="1"/>
      <c r="E39" s="1"/>
      <c r="F39" s="1"/>
      <c r="G39" s="1"/>
    </row>
    <row r="40" spans="1:10" ht="18.75" x14ac:dyDescent="0.3">
      <c r="A40" s="64"/>
      <c r="B40" s="58" t="s">
        <v>31</v>
      </c>
      <c r="C40" s="41"/>
    </row>
    <row r="41" spans="1:10" x14ac:dyDescent="0.25">
      <c r="A41" s="1"/>
      <c r="B41" s="59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67" t="s">
        <v>25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</sheetData>
  <sheetProtection algorithmName="SHA-512" hashValue="lsBUC9nAI5QvgIKEQaawvXX+DZq4TBhMBPTdTvTyeOdPMwhqebufHa0GAXjWSYE3+hmBYct7kU+8UDyw7g8RmQ==" saltValue="L04UMWtqYRY9IgJ6CUTCUQ==" spinCount="100000" sheet="1" objects="1" scenarios="1"/>
  <dataValidations count="1">
    <dataValidation type="list" allowBlank="1" showInputMessage="1" showErrorMessage="1" sqref="B4" xr:uid="{D4B95AAA-293D-45AC-9FA1-2BF8D4E89F2B}">
      <formula1>Účelbřemene</formula1>
    </dataValidation>
  </dataValidations>
  <pageMargins left="0.7" right="0.7" top="0.78740157499999996" bottom="0.78740157499999996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10EF-FF20-47D4-AEBF-B97CC44D410C}">
  <sheetPr>
    <tabColor rgb="FFFFC000"/>
    <pageSetUpPr fitToPage="1"/>
  </sheetPr>
  <dimension ref="A1:J45"/>
  <sheetViews>
    <sheetView zoomScale="75" zoomScaleNormal="75" workbookViewId="0">
      <selection activeCell="B6" sqref="B6"/>
    </sheetView>
  </sheetViews>
  <sheetFormatPr defaultRowHeight="15" x14ac:dyDescent="0.25"/>
  <cols>
    <col min="1" max="1" width="121.85546875" customWidth="1"/>
    <col min="2" max="2" width="57.7109375" customWidth="1"/>
    <col min="4" max="4" width="22" bestFit="1" customWidth="1"/>
    <col min="5" max="5" width="13.7109375" bestFit="1" customWidth="1"/>
    <col min="6" max="6" width="18.28515625" hidden="1" customWidth="1"/>
    <col min="7" max="7" width="9.28515625" hidden="1" customWidth="1"/>
    <col min="8" max="8" width="32.28515625" customWidth="1"/>
  </cols>
  <sheetData>
    <row r="1" spans="1:10" ht="63" x14ac:dyDescent="0.85">
      <c r="A1" s="47" t="s">
        <v>3</v>
      </c>
    </row>
    <row r="2" spans="1:10" ht="45" x14ac:dyDescent="0.6">
      <c r="A2" s="73" t="s">
        <v>54</v>
      </c>
      <c r="B2" s="75"/>
    </row>
    <row r="4" spans="1:10" ht="15.75" x14ac:dyDescent="0.25">
      <c r="A4" s="12" t="s">
        <v>67</v>
      </c>
    </row>
    <row r="5" spans="1:10" x14ac:dyDescent="0.25">
      <c r="A5" s="1"/>
    </row>
    <row r="6" spans="1:10" ht="18" x14ac:dyDescent="0.25">
      <c r="A6" s="1" t="s">
        <v>17</v>
      </c>
      <c r="B6" s="56" t="s">
        <v>22</v>
      </c>
      <c r="C6" s="1"/>
      <c r="D6" s="1"/>
      <c r="E6" s="1"/>
      <c r="F6" s="1"/>
      <c r="G6" s="1"/>
      <c r="H6" s="1"/>
      <c r="I6" s="1"/>
      <c r="J6" s="1"/>
    </row>
    <row r="7" spans="1:10" ht="18" x14ac:dyDescent="0.25">
      <c r="A7" s="1" t="s">
        <v>5</v>
      </c>
      <c r="B7" s="56" t="s">
        <v>0</v>
      </c>
      <c r="C7" s="1"/>
      <c r="D7" s="1"/>
      <c r="E7" s="1"/>
      <c r="F7" s="1"/>
      <c r="G7" s="1"/>
      <c r="H7" s="1"/>
      <c r="I7" s="1"/>
      <c r="J7" s="1"/>
    </row>
    <row r="8" spans="1:10" ht="18" x14ac:dyDescent="0.25">
      <c r="A8" s="1" t="s">
        <v>1</v>
      </c>
      <c r="B8" s="56" t="s">
        <v>0</v>
      </c>
      <c r="C8" s="1"/>
      <c r="D8" s="1"/>
      <c r="E8" s="1"/>
      <c r="F8" s="1"/>
      <c r="G8" s="1"/>
      <c r="H8" s="1"/>
      <c r="I8" s="1"/>
      <c r="J8" s="1"/>
    </row>
    <row r="9" spans="1:10" ht="18" x14ac:dyDescent="0.25">
      <c r="A9" s="1" t="s">
        <v>23</v>
      </c>
      <c r="B9" s="72" t="s">
        <v>38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C10" s="1"/>
      <c r="D10" s="1"/>
      <c r="E10" s="1"/>
      <c r="F10" s="1"/>
      <c r="G10" s="1"/>
      <c r="H10" s="1"/>
      <c r="I10" s="1"/>
      <c r="J10" s="1"/>
    </row>
    <row r="11" spans="1:10" ht="18" x14ac:dyDescent="0.25">
      <c r="A11" s="1" t="s">
        <v>6</v>
      </c>
      <c r="B11" s="69">
        <v>4552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3"/>
      <c r="B12" s="2"/>
      <c r="C12" s="1"/>
      <c r="D12" s="2" t="s">
        <v>37</v>
      </c>
      <c r="E12" s="1"/>
      <c r="F12" s="2" t="s">
        <v>16</v>
      </c>
      <c r="G12" s="1"/>
      <c r="H12" s="2"/>
      <c r="I12" s="1"/>
      <c r="J12" s="1"/>
    </row>
    <row r="13" spans="1:10" ht="17.25" x14ac:dyDescent="0.25">
      <c r="A13" s="1" t="s">
        <v>24</v>
      </c>
      <c r="B13" s="2" t="s">
        <v>7</v>
      </c>
      <c r="C13" s="70">
        <v>385</v>
      </c>
      <c r="D13" s="71">
        <f>C13*F13/F15</f>
        <v>275</v>
      </c>
      <c r="E13" s="2" t="s">
        <v>11</v>
      </c>
      <c r="F13" s="2">
        <v>0.5</v>
      </c>
      <c r="G13" s="15">
        <f>F13/F15</f>
        <v>0.7142857142857143</v>
      </c>
      <c r="H13" s="48"/>
      <c r="I13" s="1"/>
      <c r="J13" s="1"/>
    </row>
    <row r="14" spans="1:10" x14ac:dyDescent="0.25">
      <c r="A14" s="13"/>
      <c r="B14" s="2"/>
      <c r="C14" s="2"/>
      <c r="D14" s="71">
        <f>C13*F14/F15</f>
        <v>357.5</v>
      </c>
      <c r="E14" s="2" t="s">
        <v>12</v>
      </c>
      <c r="F14" s="2">
        <v>0.65</v>
      </c>
      <c r="G14" s="15">
        <f>F14/F15</f>
        <v>0.92857142857142871</v>
      </c>
      <c r="H14" s="48"/>
      <c r="I14" s="1"/>
      <c r="J14" s="1"/>
    </row>
    <row r="15" spans="1:10" x14ac:dyDescent="0.25">
      <c r="A15" s="1"/>
      <c r="B15" s="2"/>
      <c r="C15" s="2"/>
      <c r="D15" s="71">
        <f>C13</f>
        <v>385</v>
      </c>
      <c r="E15" s="2" t="s">
        <v>13</v>
      </c>
      <c r="F15" s="2">
        <v>0.7</v>
      </c>
      <c r="G15" s="15">
        <v>1</v>
      </c>
      <c r="H15" s="48"/>
      <c r="I15" s="1"/>
      <c r="J15" s="1"/>
    </row>
    <row r="16" spans="1:10" x14ac:dyDescent="0.25">
      <c r="A16" s="1"/>
      <c r="B16" s="2" t="s">
        <v>8</v>
      </c>
      <c r="C16" s="70">
        <v>691</v>
      </c>
      <c r="D16" s="71">
        <f>C16*G16</f>
        <v>650.35294117647061</v>
      </c>
      <c r="E16" s="2" t="s">
        <v>14</v>
      </c>
      <c r="F16" s="2">
        <v>0.8</v>
      </c>
      <c r="G16" s="15">
        <f>F16/F17</f>
        <v>0.94117647058823539</v>
      </c>
      <c r="H16" s="48"/>
      <c r="I16" s="1"/>
      <c r="J16" s="1"/>
    </row>
    <row r="17" spans="1:10" x14ac:dyDescent="0.25">
      <c r="A17" s="1"/>
      <c r="B17" s="2"/>
      <c r="C17" s="2"/>
      <c r="D17" s="71">
        <f>C16</f>
        <v>691</v>
      </c>
      <c r="E17" s="2" t="s">
        <v>15</v>
      </c>
      <c r="F17" s="2">
        <v>0.85</v>
      </c>
      <c r="G17" s="16">
        <v>1</v>
      </c>
      <c r="H17" s="48"/>
      <c r="I17" s="1"/>
      <c r="J17" s="1"/>
    </row>
    <row r="18" spans="1:10" x14ac:dyDescent="0.25">
      <c r="A18" s="1"/>
      <c r="B18" s="2" t="s">
        <v>9</v>
      </c>
      <c r="C18" s="70">
        <v>1104</v>
      </c>
      <c r="D18" s="71">
        <f>C18</f>
        <v>1104</v>
      </c>
      <c r="E18" s="2" t="s">
        <v>19</v>
      </c>
      <c r="F18" s="2"/>
      <c r="G18" s="2"/>
      <c r="H18" s="17"/>
      <c r="I18" s="1"/>
      <c r="J18" s="1"/>
    </row>
    <row r="19" spans="1:10" x14ac:dyDescent="0.25">
      <c r="A19" s="1"/>
      <c r="B19" s="2" t="s">
        <v>10</v>
      </c>
      <c r="C19" s="70" t="s">
        <v>65</v>
      </c>
      <c r="D19" s="71" t="str">
        <f>C19</f>
        <v>x</v>
      </c>
      <c r="E19" s="2" t="s">
        <v>10</v>
      </c>
      <c r="F19" s="2"/>
      <c r="G19" s="2"/>
      <c r="H19" s="17"/>
      <c r="I19" s="1"/>
      <c r="J19" s="1"/>
    </row>
    <row r="20" spans="1:10" x14ac:dyDescent="0.25">
      <c r="A20" s="1"/>
      <c r="B20" s="2"/>
      <c r="C20" s="2"/>
      <c r="D20" s="2"/>
      <c r="E20" s="2"/>
      <c r="F20" s="2"/>
      <c r="G20" s="2"/>
      <c r="H20" s="11"/>
      <c r="I20" s="1"/>
      <c r="J20" s="1"/>
    </row>
    <row r="21" spans="1:10" s="20" customFormat="1" ht="18" x14ac:dyDescent="0.25">
      <c r="A21" s="10" t="s">
        <v>41</v>
      </c>
      <c r="B21" s="69">
        <v>650</v>
      </c>
      <c r="C21" s="11"/>
      <c r="D21" s="11"/>
      <c r="E21" s="11"/>
      <c r="F21" s="11"/>
      <c r="G21" s="11"/>
      <c r="H21" s="11"/>
      <c r="I21" s="10"/>
      <c r="J21" s="10"/>
    </row>
    <row r="22" spans="1:10" x14ac:dyDescent="0.25">
      <c r="A22" s="1"/>
      <c r="B22" s="2"/>
      <c r="C22" s="2"/>
      <c r="D22" s="2"/>
      <c r="E22" s="2"/>
      <c r="F22" s="2"/>
      <c r="G22" s="2"/>
      <c r="H22" s="2"/>
      <c r="I22" s="1"/>
      <c r="J22" s="1"/>
    </row>
    <row r="23" spans="1:10" ht="18" x14ac:dyDescent="0.25">
      <c r="A23" s="1" t="s">
        <v>18</v>
      </c>
      <c r="B23" s="54">
        <v>0.08</v>
      </c>
      <c r="C23" s="3"/>
      <c r="D23" s="3"/>
      <c r="E23" s="8"/>
      <c r="F23" s="18"/>
      <c r="G23" s="1"/>
      <c r="H23" s="1"/>
      <c r="I23" s="1"/>
      <c r="J23" s="1"/>
    </row>
    <row r="24" spans="1:10" x14ac:dyDescent="0.25">
      <c r="A24" s="1"/>
      <c r="B24" s="2"/>
      <c r="C24" s="3"/>
      <c r="D24" s="3"/>
      <c r="E24" s="8"/>
      <c r="F24" s="1"/>
      <c r="G24" s="1"/>
      <c r="H24" s="1"/>
      <c r="I24" s="1"/>
      <c r="J24" s="1"/>
    </row>
    <row r="25" spans="1:10" ht="18" x14ac:dyDescent="0.25">
      <c r="A25" s="1" t="s">
        <v>4</v>
      </c>
      <c r="B25" s="36">
        <v>5</v>
      </c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3"/>
      <c r="D26" s="3"/>
      <c r="E26" s="8"/>
      <c r="F26" s="1"/>
      <c r="G26" s="1"/>
      <c r="H26" s="1"/>
      <c r="I26" s="1"/>
      <c r="J26" s="1"/>
    </row>
    <row r="27" spans="1:10" ht="18" x14ac:dyDescent="0.25">
      <c r="A27" s="1" t="s">
        <v>2</v>
      </c>
      <c r="B27" s="57">
        <v>1</v>
      </c>
      <c r="C27" s="1"/>
      <c r="D27" s="1"/>
      <c r="E27" s="1"/>
      <c r="F27" s="1"/>
      <c r="G27" s="1"/>
      <c r="H27" s="1"/>
      <c r="I27" s="1"/>
      <c r="J27" s="1"/>
    </row>
    <row r="28" spans="1:10" ht="18" x14ac:dyDescent="0.25">
      <c r="A28" s="1"/>
      <c r="B28" s="77"/>
      <c r="C28" s="1"/>
      <c r="D28" s="1"/>
      <c r="E28" s="1"/>
      <c r="F28" s="1"/>
      <c r="G28" s="1"/>
      <c r="H28" s="1"/>
      <c r="I28" s="1"/>
      <c r="J28" s="1"/>
    </row>
    <row r="29" spans="1:10" ht="18" x14ac:dyDescent="0.25">
      <c r="A29" s="1" t="s">
        <v>66</v>
      </c>
      <c r="B29" s="77">
        <v>0.5</v>
      </c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79"/>
      <c r="C30" s="1"/>
      <c r="D30" s="1"/>
      <c r="E30" s="1"/>
      <c r="F30" s="1"/>
      <c r="G30" s="1"/>
      <c r="H30" s="1"/>
      <c r="I30" s="1"/>
      <c r="J30" s="1"/>
    </row>
    <row r="31" spans="1:10" s="52" customFormat="1" ht="18" x14ac:dyDescent="0.25">
      <c r="A31" s="31" t="s">
        <v>39</v>
      </c>
      <c r="B31" s="23">
        <f>ROUND(B21*B23*B25*B27*B29,-1)</f>
        <v>130</v>
      </c>
      <c r="C31" s="29"/>
      <c r="D31" s="29"/>
      <c r="E31" s="29"/>
      <c r="F31" s="29"/>
      <c r="G31" s="29"/>
      <c r="H31" s="29"/>
      <c r="I31" s="29"/>
      <c r="J31" s="29"/>
    </row>
    <row r="32" spans="1:10" ht="18" x14ac:dyDescent="0.25">
      <c r="A32" s="30"/>
      <c r="B32" s="35"/>
      <c r="C32" s="2"/>
      <c r="D32" s="1"/>
      <c r="E32" s="1"/>
      <c r="F32" s="1"/>
      <c r="G32" s="1"/>
      <c r="H32" s="1"/>
      <c r="I32" s="1"/>
      <c r="J32" s="1"/>
    </row>
    <row r="33" spans="1:10" ht="26.25" x14ac:dyDescent="0.4">
      <c r="A33" s="49" t="s">
        <v>35</v>
      </c>
      <c r="B33" s="53">
        <f>B31</f>
        <v>130</v>
      </c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8" x14ac:dyDescent="0.25">
      <c r="A35" s="60" t="s">
        <v>36</v>
      </c>
      <c r="B35" s="40"/>
      <c r="C35" s="40"/>
      <c r="D35" s="1"/>
      <c r="E35" s="1"/>
      <c r="F35" s="1"/>
      <c r="G35" s="1"/>
    </row>
    <row r="36" spans="1:10" ht="18.75" x14ac:dyDescent="0.3">
      <c r="A36" s="64"/>
      <c r="B36" s="58" t="s">
        <v>31</v>
      </c>
      <c r="C36" s="41"/>
    </row>
    <row r="37" spans="1:10" x14ac:dyDescent="0.25">
      <c r="A37" s="1"/>
      <c r="B37" s="59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67" t="s">
        <v>25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</sheetData>
  <sheetProtection algorithmName="SHA-512" hashValue="QDtVYaE88eKGWt49fQ+S9gYDJAkCxhqgVRf1ZHMog2+1fAaGwo8mvVLmsXk9YR7s0lyX++PZoSNuU9y8g0sTPQ==" saltValue="58hsuUUWxuldT/97iAULwA==" spinCount="100000" sheet="1" objects="1" scenarios="1"/>
  <pageMargins left="0.7" right="0.7" top="0.78740157499999996" bottom="0.78740157499999996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DC41-6D08-4388-9183-3F9A61B7BD6F}">
  <sheetPr>
    <tabColor rgb="FFFFC000"/>
    <pageSetUpPr fitToPage="1"/>
  </sheetPr>
  <dimension ref="A1:L59"/>
  <sheetViews>
    <sheetView tabSelected="1" topLeftCell="A7" zoomScale="60" zoomScaleNormal="60" workbookViewId="0">
      <selection activeCell="B57" sqref="B57"/>
    </sheetView>
  </sheetViews>
  <sheetFormatPr defaultRowHeight="15" x14ac:dyDescent="0.25"/>
  <cols>
    <col min="1" max="1" width="122.28515625" customWidth="1"/>
    <col min="2" max="2" width="58.28515625" customWidth="1"/>
    <col min="3" max="3" width="13.140625" bestFit="1" customWidth="1"/>
    <col min="4" max="4" width="23.28515625" bestFit="1" customWidth="1"/>
    <col min="5" max="5" width="15.7109375" customWidth="1"/>
    <col min="6" max="6" width="17.5703125" hidden="1" customWidth="1"/>
    <col min="7" max="7" width="9.28515625" hidden="1" customWidth="1"/>
  </cols>
  <sheetData>
    <row r="1" spans="1:12" ht="63" x14ac:dyDescent="0.85">
      <c r="A1" s="47" t="s">
        <v>3</v>
      </c>
    </row>
    <row r="2" spans="1:12" ht="45" x14ac:dyDescent="0.6">
      <c r="A2" s="73" t="s">
        <v>26</v>
      </c>
      <c r="B2" s="75" t="s">
        <v>74</v>
      </c>
    </row>
    <row r="3" spans="1:12" x14ac:dyDescent="0.25">
      <c r="D3" s="1"/>
    </row>
    <row r="4" spans="1:12" ht="18" x14ac:dyDescent="0.25">
      <c r="A4" s="31" t="s">
        <v>44</v>
      </c>
      <c r="B4" s="56" t="s">
        <v>42</v>
      </c>
      <c r="D4" s="1"/>
    </row>
    <row r="5" spans="1:12" x14ac:dyDescent="0.25">
      <c r="D5" s="1"/>
    </row>
    <row r="6" spans="1:12" ht="15.75" x14ac:dyDescent="0.25">
      <c r="A6" s="12" t="s">
        <v>67</v>
      </c>
      <c r="D6" s="1"/>
    </row>
    <row r="7" spans="1:12" x14ac:dyDescent="0.25">
      <c r="A7" s="1"/>
      <c r="D7" s="1"/>
    </row>
    <row r="8" spans="1:12" ht="18" x14ac:dyDescent="0.25">
      <c r="A8" s="1" t="s">
        <v>17</v>
      </c>
      <c r="B8" s="56" t="s">
        <v>75</v>
      </c>
      <c r="C8" s="1"/>
      <c r="D8" s="1"/>
      <c r="E8" s="1"/>
      <c r="F8" s="1"/>
      <c r="G8" s="1"/>
      <c r="H8" s="1"/>
    </row>
    <row r="9" spans="1:12" ht="18" x14ac:dyDescent="0.25">
      <c r="A9" s="1" t="s">
        <v>5</v>
      </c>
      <c r="B9" s="56" t="s">
        <v>76</v>
      </c>
      <c r="C9" s="1"/>
      <c r="D9" s="59"/>
      <c r="E9" s="1"/>
      <c r="F9" s="1"/>
      <c r="G9" s="1"/>
      <c r="H9" s="1"/>
    </row>
    <row r="10" spans="1:12" ht="18" x14ac:dyDescent="0.25">
      <c r="A10" s="1" t="s">
        <v>1</v>
      </c>
      <c r="B10" s="56" t="s">
        <v>76</v>
      </c>
      <c r="C10" s="1"/>
      <c r="D10" s="1"/>
      <c r="E10" s="1"/>
      <c r="F10" s="1"/>
      <c r="G10" s="1"/>
      <c r="H10" s="1"/>
    </row>
    <row r="11" spans="1:12" ht="18" x14ac:dyDescent="0.25">
      <c r="A11" s="1" t="s">
        <v>23</v>
      </c>
      <c r="B11" s="72" t="s">
        <v>77</v>
      </c>
      <c r="C11" s="1"/>
      <c r="D11" s="1"/>
      <c r="E11" s="1"/>
      <c r="F11" s="1"/>
      <c r="G11" s="1"/>
      <c r="H11" s="1"/>
      <c r="L11" s="27"/>
    </row>
    <row r="12" spans="1:12" x14ac:dyDescent="0.25">
      <c r="C12" s="1"/>
      <c r="D12" s="1"/>
      <c r="E12" s="1"/>
      <c r="F12" s="1"/>
      <c r="G12" s="1"/>
      <c r="H12" s="1"/>
    </row>
    <row r="13" spans="1:12" ht="18" x14ac:dyDescent="0.25">
      <c r="A13" s="1" t="s">
        <v>6</v>
      </c>
      <c r="B13" s="69">
        <v>4012</v>
      </c>
      <c r="C13" s="1"/>
      <c r="D13" s="1"/>
      <c r="E13" s="1"/>
      <c r="F13" s="1"/>
      <c r="G13" s="1"/>
      <c r="H13" s="1"/>
    </row>
    <row r="14" spans="1:12" x14ac:dyDescent="0.25">
      <c r="A14" s="13"/>
      <c r="B14" s="2"/>
      <c r="C14" s="1"/>
      <c r="D14" s="2" t="s">
        <v>37</v>
      </c>
      <c r="E14" s="1"/>
      <c r="F14" s="2" t="s">
        <v>16</v>
      </c>
      <c r="G14" s="1"/>
      <c r="H14" s="2"/>
    </row>
    <row r="15" spans="1:12" ht="17.25" x14ac:dyDescent="0.25">
      <c r="A15" s="1" t="s">
        <v>24</v>
      </c>
      <c r="B15" s="2" t="s">
        <v>7</v>
      </c>
      <c r="C15" s="70">
        <v>239</v>
      </c>
      <c r="D15" s="71">
        <f>C15*F15/F17</f>
        <v>170.71428571428572</v>
      </c>
      <c r="E15" s="2" t="s">
        <v>11</v>
      </c>
      <c r="F15" s="2">
        <v>0.5</v>
      </c>
      <c r="G15" s="15">
        <f>F15/F17</f>
        <v>0.7142857142857143</v>
      </c>
      <c r="H15" s="48"/>
    </row>
    <row r="16" spans="1:12" x14ac:dyDescent="0.25">
      <c r="A16" s="13"/>
      <c r="B16" s="2"/>
      <c r="C16" s="2"/>
      <c r="D16" s="71">
        <f>C15*F16/F17</f>
        <v>221.92857142857144</v>
      </c>
      <c r="E16" s="2" t="s">
        <v>12</v>
      </c>
      <c r="F16" s="2">
        <v>0.65</v>
      </c>
      <c r="G16" s="15">
        <f>F16/F17</f>
        <v>0.92857142857142871</v>
      </c>
      <c r="H16" s="48"/>
    </row>
    <row r="17" spans="1:8" x14ac:dyDescent="0.25">
      <c r="A17" s="1"/>
      <c r="B17" s="2"/>
      <c r="C17" s="2"/>
      <c r="D17" s="71">
        <f>C15</f>
        <v>239</v>
      </c>
      <c r="E17" s="2" t="s">
        <v>13</v>
      </c>
      <c r="F17" s="2">
        <v>0.7</v>
      </c>
      <c r="G17" s="15">
        <v>1</v>
      </c>
      <c r="H17" s="48"/>
    </row>
    <row r="18" spans="1:8" x14ac:dyDescent="0.25">
      <c r="A18" s="1"/>
      <c r="B18" s="2" t="s">
        <v>8</v>
      </c>
      <c r="C18" s="70">
        <v>507</v>
      </c>
      <c r="D18" s="71">
        <f>C18*G18</f>
        <v>477.17647058823536</v>
      </c>
      <c r="E18" s="2" t="s">
        <v>14</v>
      </c>
      <c r="F18" s="2">
        <v>0.8</v>
      </c>
      <c r="G18" s="15">
        <f>F18/F19</f>
        <v>0.94117647058823539</v>
      </c>
      <c r="H18" s="48"/>
    </row>
    <row r="19" spans="1:8" x14ac:dyDescent="0.25">
      <c r="A19" s="1"/>
      <c r="B19" s="2"/>
      <c r="C19" s="2"/>
      <c r="D19" s="71">
        <f>C18</f>
        <v>507</v>
      </c>
      <c r="E19" s="2" t="s">
        <v>15</v>
      </c>
      <c r="F19" s="2">
        <v>0.85</v>
      </c>
      <c r="G19" s="16">
        <v>1</v>
      </c>
      <c r="H19" s="48"/>
    </row>
    <row r="20" spans="1:8" x14ac:dyDescent="0.25">
      <c r="A20" s="1"/>
      <c r="B20" s="2" t="s">
        <v>9</v>
      </c>
      <c r="C20" s="70">
        <v>716</v>
      </c>
      <c r="D20" s="71">
        <f>C20</f>
        <v>716</v>
      </c>
      <c r="E20" s="2" t="s">
        <v>19</v>
      </c>
      <c r="F20" s="2"/>
      <c r="G20" s="2"/>
      <c r="H20" s="17"/>
    </row>
    <row r="21" spans="1:8" x14ac:dyDescent="0.25">
      <c r="A21" s="1"/>
      <c r="B21" s="2" t="s">
        <v>10</v>
      </c>
      <c r="C21" s="70" t="s">
        <v>65</v>
      </c>
      <c r="D21" s="71" t="str">
        <f>C21</f>
        <v>x</v>
      </c>
      <c r="E21" s="2" t="s">
        <v>10</v>
      </c>
      <c r="F21" s="2"/>
      <c r="G21" s="2"/>
      <c r="H21" s="17"/>
    </row>
    <row r="22" spans="1:8" x14ac:dyDescent="0.25">
      <c r="A22" s="1"/>
      <c r="B22" s="2"/>
      <c r="C22" s="2"/>
      <c r="D22" s="2"/>
      <c r="E22" s="2"/>
      <c r="F22" s="2"/>
      <c r="G22" s="2"/>
      <c r="H22" s="11"/>
    </row>
    <row r="23" spans="1:8" ht="18" x14ac:dyDescent="0.25">
      <c r="A23" s="10" t="s">
        <v>41</v>
      </c>
      <c r="B23" s="69">
        <v>477</v>
      </c>
      <c r="C23" s="11"/>
      <c r="D23" s="11"/>
      <c r="E23" s="11"/>
      <c r="F23" s="11"/>
      <c r="G23" s="11"/>
      <c r="H23" s="11"/>
    </row>
    <row r="24" spans="1:8" x14ac:dyDescent="0.25">
      <c r="A24" s="1"/>
      <c r="B24" s="2"/>
      <c r="C24" s="2"/>
      <c r="D24" s="2"/>
      <c r="E24" s="2"/>
      <c r="F24" s="2"/>
      <c r="G24" s="2"/>
      <c r="H24" s="2"/>
    </row>
    <row r="25" spans="1:8" ht="18" x14ac:dyDescent="0.25">
      <c r="A25" s="1" t="s">
        <v>18</v>
      </c>
      <c r="B25" s="54">
        <v>0.08</v>
      </c>
      <c r="C25" s="3"/>
      <c r="D25" s="3"/>
      <c r="E25" s="8"/>
      <c r="F25" s="18"/>
      <c r="G25" s="1"/>
      <c r="H25" s="1"/>
    </row>
    <row r="26" spans="1:8" x14ac:dyDescent="0.25">
      <c r="A26" s="1"/>
      <c r="B26" s="2"/>
      <c r="C26" s="3"/>
      <c r="D26" s="3"/>
      <c r="E26" s="8"/>
      <c r="F26" s="1"/>
      <c r="G26" s="1"/>
      <c r="H26" s="1"/>
    </row>
    <row r="27" spans="1:8" ht="18" x14ac:dyDescent="0.25">
      <c r="A27" s="1" t="s">
        <v>4</v>
      </c>
      <c r="B27" s="36">
        <v>5</v>
      </c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3"/>
      <c r="D28" s="3"/>
      <c r="E28" s="8"/>
      <c r="F28" s="1"/>
      <c r="G28" s="1"/>
      <c r="H28" s="1"/>
    </row>
    <row r="29" spans="1:8" ht="18" x14ac:dyDescent="0.25">
      <c r="A29" s="1" t="s">
        <v>2</v>
      </c>
      <c r="B29" s="57">
        <v>20</v>
      </c>
      <c r="C29" s="1"/>
      <c r="D29" s="1"/>
      <c r="E29" s="1"/>
      <c r="F29" s="1"/>
      <c r="G29" s="1"/>
      <c r="H29" s="1"/>
    </row>
    <row r="30" spans="1:8" ht="18" x14ac:dyDescent="0.25">
      <c r="A30" s="1"/>
      <c r="B30" s="77"/>
      <c r="C30" s="1"/>
      <c r="D30" s="1"/>
      <c r="E30" s="1"/>
      <c r="F30" s="1"/>
      <c r="G30" s="1"/>
      <c r="H30" s="1"/>
    </row>
    <row r="31" spans="1:8" ht="18" x14ac:dyDescent="0.25">
      <c r="A31" s="1" t="s">
        <v>66</v>
      </c>
      <c r="B31" s="77">
        <v>0.5</v>
      </c>
      <c r="C31" s="1"/>
      <c r="D31" s="1"/>
      <c r="E31" s="1"/>
      <c r="F31" s="1"/>
      <c r="G31" s="1"/>
      <c r="H31" s="1"/>
    </row>
    <row r="32" spans="1:8" x14ac:dyDescent="0.25">
      <c r="A32" s="1"/>
      <c r="B32" s="79"/>
      <c r="C32" s="1"/>
      <c r="D32" s="1"/>
      <c r="E32" s="1"/>
      <c r="F32" s="1"/>
      <c r="G32" s="1"/>
      <c r="H32" s="1"/>
    </row>
    <row r="33" spans="1:9" ht="18" x14ac:dyDescent="0.25">
      <c r="A33" s="4" t="s">
        <v>60</v>
      </c>
      <c r="B33" s="23">
        <f>ROUND(B23*B25*B27*B29*B31,-1)</f>
        <v>1910</v>
      </c>
      <c r="C33" s="29"/>
      <c r="D33" s="29"/>
      <c r="E33" s="29"/>
      <c r="F33" s="29"/>
      <c r="G33" s="29"/>
      <c r="H33" s="29"/>
    </row>
    <row r="34" spans="1:9" x14ac:dyDescent="0.25">
      <c r="A34" s="5"/>
      <c r="B34" s="21"/>
      <c r="C34" s="1"/>
      <c r="D34" s="1"/>
      <c r="E34" s="1"/>
      <c r="F34" s="1"/>
      <c r="G34" s="1"/>
      <c r="H34" s="1"/>
    </row>
    <row r="35" spans="1:9" ht="18" x14ac:dyDescent="0.25">
      <c r="A35" s="40" t="s">
        <v>40</v>
      </c>
      <c r="B35" s="42"/>
      <c r="C35" s="83" t="s">
        <v>20</v>
      </c>
      <c r="D35" s="83"/>
      <c r="E35" s="1"/>
      <c r="F35" s="8" t="e">
        <f>D35*(#REF!*3)</f>
        <v>#REF!</v>
      </c>
      <c r="G35" s="1"/>
      <c r="H35" s="1"/>
      <c r="I35" s="1"/>
    </row>
    <row r="36" spans="1:9" ht="21" x14ac:dyDescent="0.25">
      <c r="A36" s="29"/>
      <c r="B36" s="42"/>
      <c r="C36" s="76" t="s">
        <v>56</v>
      </c>
      <c r="D36" s="42" t="s">
        <v>57</v>
      </c>
      <c r="E36" s="1"/>
      <c r="F36" s="8" t="e">
        <f>(D36+5)*#REF!</f>
        <v>#VALUE!</v>
      </c>
      <c r="G36" s="18"/>
      <c r="H36" s="1"/>
      <c r="I36" s="1"/>
    </row>
    <row r="37" spans="1:9" ht="18" x14ac:dyDescent="0.25">
      <c r="A37" s="29" t="s">
        <v>55</v>
      </c>
      <c r="B37" s="35">
        <f>C37*(B23*B31*1)</f>
        <v>0</v>
      </c>
      <c r="C37" s="69">
        <v>0</v>
      </c>
      <c r="D37" s="42"/>
      <c r="E37" s="1"/>
      <c r="F37" s="8"/>
      <c r="G37" s="18"/>
      <c r="H37" s="1"/>
      <c r="I37" s="1"/>
    </row>
    <row r="38" spans="1:9" ht="18" x14ac:dyDescent="0.25">
      <c r="A38" s="29" t="s">
        <v>46</v>
      </c>
      <c r="B38" s="35">
        <f>C38*(B23*B31*3)</f>
        <v>0</v>
      </c>
      <c r="C38" s="69">
        <v>0</v>
      </c>
      <c r="D38" s="42"/>
      <c r="E38" s="1"/>
      <c r="F38" s="8"/>
      <c r="G38" s="1"/>
      <c r="H38" s="1"/>
      <c r="I38" s="1"/>
    </row>
    <row r="39" spans="1:9" ht="18" x14ac:dyDescent="0.25">
      <c r="A39" s="29" t="s">
        <v>47</v>
      </c>
      <c r="B39" s="35">
        <f>IF(OR(C39=0,D39=0),0,((C39*5)+D39)*(B23*B31))</f>
        <v>0</v>
      </c>
      <c r="C39" s="69">
        <v>0</v>
      </c>
      <c r="D39" s="57">
        <v>1</v>
      </c>
      <c r="E39" s="1"/>
      <c r="F39" s="8" t="e">
        <f>D39*(#REF!*3)</f>
        <v>#REF!</v>
      </c>
      <c r="G39" s="1"/>
      <c r="H39" s="1"/>
      <c r="I39" s="1"/>
    </row>
    <row r="40" spans="1:9" ht="18" x14ac:dyDescent="0.25">
      <c r="A40" s="29" t="s">
        <v>48</v>
      </c>
      <c r="B40" s="35">
        <f>C40*(B23*B31*1)</f>
        <v>0</v>
      </c>
      <c r="C40" s="69">
        <v>0</v>
      </c>
      <c r="D40" s="42"/>
      <c r="E40" s="1"/>
      <c r="F40" s="8" t="e">
        <f>D40*(#REF!*3)</f>
        <v>#REF!</v>
      </c>
      <c r="G40" s="1"/>
      <c r="H40" s="1"/>
      <c r="I40" s="1"/>
    </row>
    <row r="41" spans="1:9" ht="18" x14ac:dyDescent="0.25">
      <c r="A41" s="29" t="s">
        <v>49</v>
      </c>
      <c r="B41" s="35">
        <f>C41*(B23*B31*1)</f>
        <v>0</v>
      </c>
      <c r="C41" s="69">
        <v>0</v>
      </c>
      <c r="D41" s="42"/>
      <c r="E41" s="1"/>
      <c r="F41" s="8" t="e">
        <f>D41*(#REF!*5)</f>
        <v>#REF!</v>
      </c>
      <c r="G41" s="1"/>
      <c r="H41" s="1"/>
      <c r="I41" s="1"/>
    </row>
    <row r="42" spans="1:9" ht="18" x14ac:dyDescent="0.25">
      <c r="A42" s="29" t="s">
        <v>50</v>
      </c>
      <c r="B42" s="35">
        <f>C42*(B23*B31*5)</f>
        <v>0</v>
      </c>
      <c r="C42" s="69">
        <v>0</v>
      </c>
      <c r="D42" s="42"/>
      <c r="E42" s="1"/>
      <c r="F42" s="8" t="e">
        <f>D42*(#REF!*10)</f>
        <v>#REF!</v>
      </c>
      <c r="G42" s="1"/>
      <c r="H42" s="1"/>
      <c r="I42" s="1"/>
    </row>
    <row r="43" spans="1:9" ht="18" x14ac:dyDescent="0.25">
      <c r="A43" s="29" t="s">
        <v>51</v>
      </c>
      <c r="B43" s="35">
        <f>C43*(B23*B31*10)</f>
        <v>2385</v>
      </c>
      <c r="C43" s="69">
        <v>1</v>
      </c>
      <c r="D43" s="42"/>
      <c r="E43" s="1"/>
      <c r="F43" s="8"/>
      <c r="G43" s="1"/>
      <c r="H43" s="1"/>
      <c r="I43" s="1"/>
    </row>
    <row r="44" spans="1:9" ht="18" x14ac:dyDescent="0.25">
      <c r="A44" s="29" t="s">
        <v>52</v>
      </c>
      <c r="B44" s="35">
        <f>IF(OR(C44=0,D44=0),0,((C44*2)+D44)*(B23*B31))</f>
        <v>0</v>
      </c>
      <c r="C44" s="69">
        <v>0</v>
      </c>
      <c r="D44" s="57">
        <v>1</v>
      </c>
      <c r="E44" s="1"/>
      <c r="F44" s="8" t="e">
        <f>(D44+2)*#REF!</f>
        <v>#REF!</v>
      </c>
      <c r="G44" s="1"/>
      <c r="H44" s="1"/>
      <c r="I44" s="1"/>
    </row>
    <row r="45" spans="1:9" ht="18" x14ac:dyDescent="0.25">
      <c r="A45" s="29" t="s">
        <v>53</v>
      </c>
      <c r="B45" s="35">
        <f>C45*(B23*B31*1)</f>
        <v>0</v>
      </c>
      <c r="C45" s="69">
        <v>0</v>
      </c>
      <c r="D45" s="42"/>
      <c r="E45" s="1"/>
      <c r="F45" s="8" t="e">
        <f>D45*(#REF!*3)</f>
        <v>#REF!</v>
      </c>
      <c r="G45" s="1"/>
      <c r="H45" s="1"/>
      <c r="I45" s="1"/>
    </row>
    <row r="46" spans="1:9" ht="18" x14ac:dyDescent="0.25">
      <c r="A46" s="29" t="s">
        <v>64</v>
      </c>
      <c r="B46" s="35">
        <f>IF(OR(C46=0,D46=0),0,((C46*2)+D46)*(B23*B31))</f>
        <v>0</v>
      </c>
      <c r="C46" s="69">
        <v>0</v>
      </c>
      <c r="D46" s="57">
        <v>1</v>
      </c>
      <c r="E46" s="1"/>
      <c r="F46" s="8"/>
      <c r="G46" s="1"/>
      <c r="H46" s="1"/>
      <c r="I46" s="1"/>
    </row>
    <row r="47" spans="1:9" ht="18" x14ac:dyDescent="0.25">
      <c r="A47" s="29"/>
      <c r="B47" s="42"/>
      <c r="C47" s="43"/>
      <c r="D47" s="1"/>
      <c r="E47" s="1"/>
      <c r="F47" s="1"/>
      <c r="G47" s="1"/>
      <c r="H47" s="1"/>
      <c r="I47" s="1"/>
    </row>
    <row r="48" spans="1:9" ht="18" x14ac:dyDescent="0.25">
      <c r="A48" s="4" t="s">
        <v>21</v>
      </c>
      <c r="B48" s="22">
        <f>ROUND(SUM(B37,B38,B39,B40,B41,B42,B43,B44,B45,B46),-1)</f>
        <v>2390</v>
      </c>
      <c r="C48" s="40"/>
      <c r="D48" s="40"/>
      <c r="E48" s="1"/>
      <c r="F48" s="1"/>
      <c r="G48" s="1"/>
      <c r="H48" s="1"/>
      <c r="I48" s="1"/>
    </row>
    <row r="49" spans="1:9" ht="18" x14ac:dyDescent="0.25">
      <c r="A49" s="4"/>
      <c r="B49" s="22"/>
      <c r="C49" s="40"/>
      <c r="D49" s="40"/>
      <c r="E49" s="1"/>
      <c r="F49" s="1"/>
      <c r="G49" s="1"/>
      <c r="H49" s="1"/>
      <c r="I49" s="1"/>
    </row>
    <row r="50" spans="1:9" ht="18" x14ac:dyDescent="0.25">
      <c r="A50" s="4" t="s">
        <v>45</v>
      </c>
      <c r="B50" s="22">
        <f>B33+B48</f>
        <v>4300</v>
      </c>
      <c r="C50" s="40"/>
      <c r="D50" s="40"/>
      <c r="E50" s="1"/>
      <c r="F50" s="1"/>
      <c r="G50" s="1"/>
      <c r="H50" s="1"/>
      <c r="I50" s="1"/>
    </row>
    <row r="51" spans="1:9" ht="18" x14ac:dyDescent="0.25">
      <c r="A51" s="4"/>
      <c r="B51" s="22"/>
      <c r="C51" s="40"/>
      <c r="D51" s="40"/>
      <c r="E51" s="1"/>
      <c r="F51" s="1"/>
      <c r="G51" s="1"/>
      <c r="H51" s="1"/>
      <c r="I51" s="1"/>
    </row>
    <row r="52" spans="1:9" ht="18" x14ac:dyDescent="0.25">
      <c r="A52" s="4" t="s">
        <v>30</v>
      </c>
      <c r="B52" s="38">
        <f>IF(B4="ano",3000,1000)</f>
        <v>3000</v>
      </c>
      <c r="C52" s="40"/>
      <c r="D52" s="40"/>
      <c r="E52" s="1"/>
      <c r="F52" s="1"/>
      <c r="G52" s="1"/>
      <c r="H52" s="1"/>
      <c r="I52" s="1"/>
    </row>
    <row r="53" spans="1:9" ht="18" x14ac:dyDescent="0.25">
      <c r="A53" s="31"/>
      <c r="B53" s="44"/>
      <c r="C53" s="40"/>
      <c r="D53" s="1"/>
      <c r="E53" s="1"/>
      <c r="F53" s="1"/>
      <c r="G53" s="1"/>
      <c r="H53" s="1"/>
      <c r="I53" s="1"/>
    </row>
    <row r="54" spans="1:9" ht="26.25" x14ac:dyDescent="0.4">
      <c r="A54" s="49" t="s">
        <v>35</v>
      </c>
      <c r="B54" s="51">
        <f>IF(B50&lt;B52,B52,B50)</f>
        <v>4300</v>
      </c>
      <c r="C54" s="40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s="1" customFormat="1" x14ac:dyDescent="0.2">
      <c r="A56" s="60" t="s">
        <v>28</v>
      </c>
      <c r="B56" s="26"/>
      <c r="C56" s="2"/>
    </row>
    <row r="57" spans="1:9" s="1" customFormat="1" x14ac:dyDescent="0.2">
      <c r="A57" s="64"/>
      <c r="B57" s="62" t="s">
        <v>78</v>
      </c>
      <c r="C57" s="2"/>
    </row>
    <row r="58" spans="1:9" x14ac:dyDescent="0.25">
      <c r="B58" s="66"/>
    </row>
    <row r="59" spans="1:9" x14ac:dyDescent="0.25">
      <c r="A59" s="67" t="s">
        <v>25</v>
      </c>
    </row>
  </sheetData>
  <sheetProtection algorithmName="SHA-512" hashValue="H2Eprrxo0UkQn5P5sVI7YyM7Ci+/SCvxbr4oM5/3l1VBy7Xw0Cj/3H4+Dydx+KdzOi7SQPkdrHKjXL44+j1LOA==" saltValue="tLgyWTl++flaZEW86jth5w==" spinCount="100000" sheet="1" objects="1" scenarios="1"/>
  <mergeCells count="1">
    <mergeCell ref="C35:D35"/>
  </mergeCells>
  <dataValidations count="1">
    <dataValidation type="list" allowBlank="1" showInputMessage="1" showErrorMessage="1" sqref="B4" xr:uid="{04135675-683D-4555-8A91-B9ACA6E7A011}">
      <formula1>Účelbřemene</formula1>
    </dataValidation>
  </dataValidations>
  <pageMargins left="0.7" right="0.7" top="0.78740157499999996" bottom="0.78740157499999996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4" tint="-0.499984740745262"/>
  </sheetPr>
  <dimension ref="A1:A2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ZEM. POZ.</vt:lpstr>
      <vt:lpstr>ZEM. POZ. - elektronické kom.</vt:lpstr>
      <vt:lpstr>ZEM. POZ. +stavby</vt:lpstr>
      <vt:lpstr>STP I.</vt:lpstr>
      <vt:lpstr>STP I. - elektronické kom.</vt:lpstr>
      <vt:lpstr>STP I. + stavby</vt:lpstr>
      <vt:lpstr>STP II.</vt:lpstr>
      <vt:lpstr>STP II. - elektronické kom.</vt:lpstr>
      <vt:lpstr>STP II. + stavby</vt:lpstr>
      <vt:lpstr>List1</vt:lpstr>
      <vt:lpstr>'STP I.'!Oblast_tisku</vt:lpstr>
      <vt:lpstr>'STP I. - elektronické kom.'!Oblast_tisku</vt:lpstr>
      <vt:lpstr>'STP I. + stavby'!Oblast_tisku</vt:lpstr>
      <vt:lpstr>'STP II.'!Oblast_tisku</vt:lpstr>
      <vt:lpstr>'STP II. - elektronické kom.'!Oblast_tisku</vt:lpstr>
      <vt:lpstr>'STP II. + stavby'!Oblast_tisku</vt:lpstr>
      <vt:lpstr>'ZEM. POZ.'!Oblast_tisku</vt:lpstr>
      <vt:lpstr>'ZEM. POZ. - elektronické kom.'!Oblast_tisku</vt:lpstr>
      <vt:lpstr>'ZEM. POZ. +stavby'!Oblast_tisku</vt:lpstr>
      <vt:lpstr>Účelbřemene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Učebna 7</cp:lastModifiedBy>
  <cp:lastPrinted>2020-01-03T06:56:24Z</cp:lastPrinted>
  <dcterms:created xsi:type="dcterms:W3CDTF">2017-09-20T06:12:49Z</dcterms:created>
  <dcterms:modified xsi:type="dcterms:W3CDTF">2020-06-02T07:57:02Z</dcterms:modified>
</cp:coreProperties>
</file>