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810" yWindow="65431" windowWidth="11280" windowHeight="6225" activeTab="0"/>
  </bookViews>
  <sheets>
    <sheet name="VZOR" sheetId="5" r:id="rId1"/>
    <sheet name="List1" sheetId="6" r:id="rId2"/>
  </sheets>
  <definedNames/>
  <calcPr calcId="145621"/>
</workbook>
</file>

<file path=xl/sharedStrings.xml><?xml version="1.0" encoding="utf-8"?>
<sst xmlns="http://schemas.openxmlformats.org/spreadsheetml/2006/main" count="44" uniqueCount="41">
  <si>
    <t>období:</t>
  </si>
  <si>
    <t>od</t>
  </si>
  <si>
    <t>do</t>
  </si>
  <si>
    <t>jméno:</t>
  </si>
  <si>
    <t>ZAČÁTEK</t>
  </si>
  <si>
    <t>KONEC</t>
  </si>
  <si>
    <t>datum</t>
  </si>
  <si>
    <t>h</t>
  </si>
  <si>
    <t>min</t>
  </si>
  <si>
    <t>poznámky</t>
  </si>
  <si>
    <t>1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</si>
  <si>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</si>
  <si>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</si>
  <si>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</si>
  <si>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</si>
  <si>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</si>
  <si>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</si>
  <si>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</si>
  <si>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</si>
  <si>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</si>
  <si>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</si>
  <si>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</si>
  <si>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</si>
  <si>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</si>
  <si>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</si>
  <si>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</si>
  <si>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Fond prac. doby čtyřtýdenního období:</t>
  </si>
  <si>
    <t>Převod neodpracovaných hodin z důvodu oml. překážek</t>
  </si>
  <si>
    <t>v práci z předcházejícího období:</t>
  </si>
  <si>
    <t>Celkem hodin v daném období:</t>
  </si>
  <si>
    <t>v práci do následujícího období:</t>
  </si>
  <si>
    <t>mezi-součet</t>
  </si>
  <si>
    <t>CELKEM HODIN</t>
  </si>
  <si>
    <t>STATUTÁRNÍ MĚSTO KARVINÁ</t>
  </si>
  <si>
    <t>MAGISTRÁT MĚSTA KARVINÉ</t>
  </si>
  <si>
    <t>Evidence pracovní doby</t>
  </si>
  <si>
    <t>MMK 06.01.02</t>
  </si>
  <si>
    <t>přestávka min</t>
  </si>
  <si>
    <t>Odbor vnitřních věcí</t>
  </si>
  <si>
    <t>29.7.</t>
  </si>
  <si>
    <t>30.7.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</si>
</sst>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"/>
    <numFmt numFmtId="165" formatCode="00"/>
    <numFmt numFmtId="166" formatCode="d/m/yyyy;@"/>
  </numFmts>
  <fonts count="15"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6"/>
      <name val="Arial"/>
      <family val="2"/>
    </font>
    <font>
      <sz val="8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49" fontId="5" fillId="2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6" fillId="3" borderId="0" xfId="0" applyNumberFormat="1" applyFont="1" applyFill="1" applyAlignment="1">
      <alignment horizontal="left" vertical="center"/>
    </xf>
    <xf numFmtId="2" fontId="5" fillId="2" borderId="0" xfId="0" applyNumberFormat="1" applyFont="1" applyFill="1" applyAlignment="1">
      <alignment vertical="center"/>
    </xf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165" fontId="6" fillId="2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65" fontId="6" fillId="0" borderId="9" xfId="0" applyNumberFormat="1" applyFont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165" fontId="6" fillId="3" borderId="7" xfId="0" applyNumberFormat="1" applyFont="1" applyFill="1" applyBorder="1" applyAlignment="1" applyProtection="1">
      <alignment horizontal="center" vertical="center"/>
      <protection locked="0"/>
    </xf>
    <xf numFmtId="165" fontId="6" fillId="3" borderId="9" xfId="0" applyNumberFormat="1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165" fontId="6" fillId="3" borderId="7" xfId="0" applyNumberFormat="1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165" fontId="6" fillId="3" borderId="9" xfId="0" applyNumberFormat="1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165" fontId="6" fillId="3" borderId="12" xfId="0" applyNumberFormat="1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165" fontId="6" fillId="3" borderId="13" xfId="0" applyNumberFormat="1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2" fontId="5" fillId="0" borderId="15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66" fontId="5" fillId="0" borderId="0" xfId="0" applyNumberFormat="1" applyFont="1" applyAlignment="1" applyProtection="1">
      <alignment horizontal="left" vertical="center"/>
      <protection locked="0"/>
    </xf>
    <xf numFmtId="165" fontId="6" fillId="0" borderId="15" xfId="0" applyNumberFormat="1" applyFont="1" applyBorder="1" applyAlignment="1" applyProtection="1">
      <alignment horizontal="center" vertical="center"/>
      <protection locked="0"/>
    </xf>
    <xf numFmtId="165" fontId="6" fillId="3" borderId="15" xfId="0" applyNumberFormat="1" applyFont="1" applyFill="1" applyBorder="1" applyAlignment="1" applyProtection="1">
      <alignment horizontal="center" vertical="center"/>
      <protection locked="0"/>
    </xf>
    <xf numFmtId="165" fontId="6" fillId="3" borderId="15" xfId="0" applyNumberFormat="1" applyFont="1" applyFill="1" applyBorder="1" applyAlignment="1" applyProtection="1">
      <alignment horizontal="center" vertical="center"/>
      <protection locked="0"/>
    </xf>
    <xf numFmtId="165" fontId="6" fillId="3" borderId="16" xfId="0" applyNumberFormat="1" applyFont="1" applyFill="1" applyBorder="1" applyAlignment="1" applyProtection="1">
      <alignment horizontal="center" vertical="center"/>
      <protection locked="0"/>
    </xf>
    <xf numFmtId="2" fontId="6" fillId="2" borderId="17" xfId="0" applyNumberFormat="1" applyFont="1" applyFill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center" vertical="center"/>
    </xf>
    <xf numFmtId="2" fontId="5" fillId="4" borderId="15" xfId="0" applyNumberFormat="1" applyFont="1" applyFill="1" applyBorder="1" applyAlignment="1" applyProtection="1">
      <alignment horizontal="center" vertical="center"/>
      <protection/>
    </xf>
    <xf numFmtId="2" fontId="6" fillId="4" borderId="15" xfId="0" applyNumberFormat="1" applyFont="1" applyFill="1" applyBorder="1" applyAlignment="1">
      <alignment horizontal="center" vertical="center"/>
    </xf>
    <xf numFmtId="2" fontId="6" fillId="4" borderId="16" xfId="0" applyNumberFormat="1" applyFont="1" applyFill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textRotation="90"/>
      <protection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2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4" fillId="0" borderId="0" xfId="0" applyFont="1" applyAlignment="1">
      <alignment/>
    </xf>
    <xf numFmtId="0" fontId="0" fillId="0" borderId="0" xfId="0" applyAlignment="1">
      <alignment/>
    </xf>
    <xf numFmtId="14" fontId="13" fillId="0" borderId="0" xfId="0" applyNumberFormat="1" applyFont="1" applyAlignment="1" applyProtection="1">
      <alignment horizontal="left" textRotation="90"/>
      <protection/>
    </xf>
    <xf numFmtId="0" fontId="13" fillId="0" borderId="0" xfId="0" applyFont="1" applyAlignment="1" applyProtection="1">
      <alignment horizontal="left" textRotation="90"/>
      <protection/>
    </xf>
    <xf numFmtId="14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6" fillId="3" borderId="18" xfId="0" applyNumberFormat="1" applyFont="1" applyFill="1" applyBorder="1" applyAlignment="1">
      <alignment horizontal="center" vertical="center" wrapText="1"/>
    </xf>
    <xf numFmtId="49" fontId="6" fillId="3" borderId="19" xfId="0" applyNumberFormat="1" applyFont="1" applyFill="1" applyBorder="1" applyAlignment="1">
      <alignment horizontal="center" vertical="center" wrapText="1"/>
    </xf>
    <xf numFmtId="49" fontId="6" fillId="3" borderId="20" xfId="0" applyNumberFormat="1" applyFont="1" applyFill="1" applyBorder="1" applyAlignment="1">
      <alignment horizontal="center" vertical="center" wrapText="1"/>
    </xf>
    <xf numFmtId="49" fontId="6" fillId="3" borderId="17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49" fontId="6" fillId="3" borderId="2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8.7109375" style="64" customWidth="1"/>
    <col min="2" max="2" width="6.00390625" style="82" customWidth="1"/>
    <col min="3" max="3" width="7.7109375" style="82" hidden="1" customWidth="1"/>
    <col min="4" max="4" width="9.140625" style="82" hidden="1" customWidth="1"/>
    <col min="5" max="5" width="6.28125" style="1" customWidth="1"/>
    <col min="6" max="8" width="6.28125" style="82" customWidth="1"/>
    <col min="9" max="9" width="8.7109375" style="82" customWidth="1"/>
    <col min="10" max="10" width="17.57421875" style="82" customWidth="1"/>
    <col min="11" max="11" width="9.140625" style="82" customWidth="1"/>
    <col min="12" max="12" width="13.00390625" style="82" customWidth="1"/>
    <col min="13" max="13" width="11.57421875" style="82" customWidth="1"/>
    <col min="14" max="14" width="9.421875" style="82" customWidth="1"/>
    <col min="15" max="15" width="12.00390625" style="82" customWidth="1"/>
    <col min="16" max="16" width="5.7109375" style="82" customWidth="1"/>
    <col min="17" max="17" width="7.57421875" style="82" customWidth="1"/>
    <col min="18" max="16384" width="9.140625" style="82" customWidth="1"/>
  </cols>
  <sheetData>
    <row r="1" spans="2:17" s="82" customFormat="1" ht="20.25">
      <c r="B1" s="88"/>
      <c r="C1" s="88"/>
      <c r="D1" s="2"/>
      <c r="E1" s="89" t="s">
        <v>33</v>
      </c>
      <c r="F1" s="90"/>
      <c r="G1" s="90"/>
      <c r="H1" s="90"/>
      <c r="I1" s="90"/>
      <c r="J1" s="90"/>
      <c r="K1" s="90"/>
      <c r="L1" s="90"/>
      <c r="M1" s="77"/>
      <c r="N1" s="77"/>
      <c r="O1" s="77"/>
      <c r="P1" s="77"/>
      <c r="Q1" s="77"/>
    </row>
    <row r="2" spans="2:17" s="82" customFormat="1" ht="14.25" customHeight="1">
      <c r="B2" s="88"/>
      <c r="C2" s="88"/>
      <c r="D2" s="77"/>
      <c r="E2" s="91" t="s">
        <v>34</v>
      </c>
      <c r="F2" s="92"/>
      <c r="G2" s="92"/>
      <c r="H2" s="92"/>
      <c r="I2" s="92"/>
      <c r="J2" s="92"/>
      <c r="K2" s="92"/>
      <c r="L2" s="92"/>
      <c r="M2" s="77"/>
      <c r="N2" s="77"/>
      <c r="O2" s="77"/>
      <c r="P2" s="77"/>
      <c r="Q2" s="77"/>
    </row>
    <row r="3" spans="2:17" s="82" customFormat="1" ht="27.75" customHeight="1">
      <c r="B3" s="88"/>
      <c r="C3" s="88"/>
      <c r="D3" s="77"/>
      <c r="E3" s="93" t="s">
        <v>38</v>
      </c>
      <c r="F3" s="94"/>
      <c r="G3" s="94"/>
      <c r="H3" s="94"/>
      <c r="I3" s="94"/>
      <c r="J3" s="94"/>
      <c r="K3" s="94"/>
      <c r="L3" s="94"/>
      <c r="M3" s="77"/>
      <c r="N3" s="77"/>
      <c r="O3" s="77"/>
      <c r="P3" s="77"/>
      <c r="Q3" s="77"/>
    </row>
    <row r="4" spans="2:17" s="82" customFormat="1" ht="54.75" customHeight="1">
      <c r="B4" s="95" t="s">
        <v>35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77"/>
      <c r="N4" s="77"/>
      <c r="O4" s="77"/>
      <c r="P4" s="77"/>
      <c r="Q4" s="77"/>
    </row>
    <row r="5" spans="2:17" s="82" customFormat="1" ht="17.25" customHeight="1">
      <c r="B5" s="84" t="s">
        <v>0</v>
      </c>
      <c r="C5" s="85"/>
      <c r="D5" s="40"/>
      <c r="E5" s="41" t="s">
        <v>1</v>
      </c>
      <c r="F5" s="86"/>
      <c r="G5" s="87"/>
      <c r="H5" s="42"/>
      <c r="I5" s="42"/>
      <c r="K5" s="43"/>
      <c r="L5" s="78"/>
      <c r="M5" s="6"/>
      <c r="N5" s="7"/>
      <c r="O5" s="2"/>
      <c r="P5" s="2"/>
      <c r="Q5" s="2"/>
    </row>
    <row r="6" spans="2:17" s="82" customFormat="1" ht="14.25" customHeight="1">
      <c r="B6" s="79"/>
      <c r="C6" s="80"/>
      <c r="D6" s="40"/>
      <c r="E6" s="41" t="s">
        <v>2</v>
      </c>
      <c r="F6" s="99"/>
      <c r="G6" s="99"/>
      <c r="H6" s="42"/>
      <c r="I6" s="42"/>
      <c r="J6" s="83"/>
      <c r="K6" s="43"/>
      <c r="L6" s="78"/>
      <c r="M6" s="6"/>
      <c r="N6" s="7"/>
      <c r="O6" s="2"/>
      <c r="P6" s="2"/>
      <c r="Q6" s="2"/>
    </row>
    <row r="7" spans="2:17" s="82" customFormat="1" ht="15.75">
      <c r="B7" s="100" t="s">
        <v>3</v>
      </c>
      <c r="C7" s="101"/>
      <c r="D7" s="81"/>
      <c r="E7" s="102"/>
      <c r="F7" s="103"/>
      <c r="G7" s="103"/>
      <c r="H7" s="103"/>
      <c r="I7" s="103"/>
      <c r="J7" s="103"/>
      <c r="K7" s="103"/>
      <c r="L7" s="103"/>
      <c r="M7" s="8"/>
      <c r="N7" s="2"/>
      <c r="O7" s="2"/>
      <c r="P7" s="2"/>
      <c r="Q7" s="2"/>
    </row>
    <row r="8" spans="2:17" s="82" customFormat="1" ht="13.5" thickBot="1">
      <c r="B8" s="9"/>
      <c r="C8" s="8"/>
      <c r="D8" s="8"/>
      <c r="E8" s="10"/>
      <c r="F8" s="8"/>
      <c r="G8" s="8"/>
      <c r="H8" s="8"/>
      <c r="I8" s="8"/>
      <c r="J8" s="8"/>
      <c r="K8" s="6"/>
      <c r="L8" s="5"/>
      <c r="M8" s="6"/>
      <c r="N8" s="7"/>
      <c r="O8" s="7"/>
      <c r="P8" s="7"/>
      <c r="Q8" s="7"/>
    </row>
    <row r="9" spans="2:17" s="82" customFormat="1" ht="13.5" customHeight="1" thickBot="1">
      <c r="B9" s="5"/>
      <c r="C9" s="8"/>
      <c r="D9" s="8"/>
      <c r="E9" s="104" t="s">
        <v>4</v>
      </c>
      <c r="F9" s="105"/>
      <c r="G9" s="104" t="s">
        <v>5</v>
      </c>
      <c r="H9" s="105"/>
      <c r="I9" s="106" t="s">
        <v>37</v>
      </c>
      <c r="J9" s="11"/>
      <c r="K9" s="108" t="s">
        <v>31</v>
      </c>
      <c r="L9" s="106" t="s">
        <v>32</v>
      </c>
      <c r="M9" s="6"/>
      <c r="N9" s="12"/>
      <c r="O9" s="13"/>
      <c r="P9" s="7"/>
      <c r="Q9" s="7"/>
    </row>
    <row r="10" spans="2:17" s="82" customFormat="1" ht="13.5" thickBot="1">
      <c r="B10" s="8"/>
      <c r="C10" s="8" t="s">
        <v>6</v>
      </c>
      <c r="D10" s="8"/>
      <c r="E10" s="14" t="s">
        <v>7</v>
      </c>
      <c r="F10" s="15" t="s">
        <v>8</v>
      </c>
      <c r="G10" s="16" t="s">
        <v>7</v>
      </c>
      <c r="H10" s="17" t="s">
        <v>8</v>
      </c>
      <c r="I10" s="107"/>
      <c r="J10" s="18" t="s">
        <v>9</v>
      </c>
      <c r="K10" s="109"/>
      <c r="L10" s="110"/>
      <c r="M10" s="19"/>
      <c r="N10" s="20"/>
      <c r="O10" s="21"/>
      <c r="P10" s="21"/>
      <c r="Q10" s="21"/>
    </row>
    <row r="11" spans="2:17" s="82" customFormat="1" ht="12.75">
      <c r="B11" s="10" t="s">
        <v>10</v>
      </c>
      <c r="C11" s="3" t="s">
        <v>39</v>
      </c>
      <c r="D11" s="2"/>
      <c r="E11" s="47">
        <v>7</v>
      </c>
      <c r="F11" s="44">
        <v>16</v>
      </c>
      <c r="G11" s="45">
        <v>17</v>
      </c>
      <c r="H11" s="46">
        <v>33</v>
      </c>
      <c r="I11" s="66">
        <v>49</v>
      </c>
      <c r="J11" s="48"/>
      <c r="K11" s="63">
        <f aca="true" t="shared" si="0" ref="K11:K38">IF((H11/60+G11)-(F11/60+E11)=0,"-",((H11/60+G11)-(F11/60+E11)-(I11/60)))</f>
        <v>9.466666666666669</v>
      </c>
      <c r="L11" s="71" t="str">
        <f aca="true" t="shared" si="1" ref="L11:L15">IF((H11/60+G11)-(F11/60+E11)=0,"-",(TEXT((TRUNC(K11,0))," ####")&amp;"h "&amp;TEXT((K11-TRUNC(K11,0))*60,"###"))&amp;"m")</f>
        <v xml:space="preserve"> 9h 28m</v>
      </c>
      <c r="M11" s="22"/>
      <c r="N11" s="23"/>
      <c r="O11" s="24"/>
      <c r="P11" s="24"/>
      <c r="Q11" s="25"/>
    </row>
    <row r="12" spans="2:17" s="82" customFormat="1" ht="12.75">
      <c r="B12" s="10">
        <v>2</v>
      </c>
      <c r="C12" s="3" t="s">
        <v>40</v>
      </c>
      <c r="D12" s="2"/>
      <c r="E12" s="47">
        <v>7</v>
      </c>
      <c r="F12" s="44">
        <v>19</v>
      </c>
      <c r="G12" s="45">
        <v>16</v>
      </c>
      <c r="H12" s="46">
        <v>7</v>
      </c>
      <c r="I12" s="66">
        <v>49</v>
      </c>
      <c r="J12" s="48"/>
      <c r="K12" s="63">
        <f t="shared" si="0"/>
        <v>7.983333333333334</v>
      </c>
      <c r="L12" s="71" t="str">
        <f t="shared" si="1"/>
        <v xml:space="preserve"> 7h 59m</v>
      </c>
      <c r="M12" s="22"/>
      <c r="N12" s="23"/>
      <c r="O12" s="24"/>
      <c r="P12" s="24"/>
      <c r="Q12" s="25"/>
    </row>
    <row r="13" spans="2:17" s="82" customFormat="1" ht="12.75">
      <c r="B13" s="10">
        <v>3</v>
      </c>
      <c r="C13" s="3">
        <f>F5+2</f>
        <v>2</v>
      </c>
      <c r="D13" s="2"/>
      <c r="E13" s="47">
        <v>7</v>
      </c>
      <c r="F13" s="44">
        <v>12</v>
      </c>
      <c r="G13" s="45">
        <v>17</v>
      </c>
      <c r="H13" s="46">
        <v>30</v>
      </c>
      <c r="I13" s="66">
        <v>30</v>
      </c>
      <c r="J13" s="48"/>
      <c r="K13" s="63">
        <f t="shared" si="0"/>
        <v>9.8</v>
      </c>
      <c r="L13" s="71" t="str">
        <f t="shared" si="1"/>
        <v xml:space="preserve"> 9h 48m</v>
      </c>
      <c r="M13" s="22"/>
      <c r="N13" s="23"/>
      <c r="O13" s="24"/>
      <c r="P13" s="24"/>
      <c r="Q13" s="25"/>
    </row>
    <row r="14" spans="2:17" s="82" customFormat="1" ht="12.75">
      <c r="B14" s="10">
        <v>4</v>
      </c>
      <c r="C14" s="3">
        <f>F5+3</f>
        <v>3</v>
      </c>
      <c r="D14" s="2"/>
      <c r="E14" s="47">
        <v>7</v>
      </c>
      <c r="F14" s="44">
        <v>54</v>
      </c>
      <c r="G14" s="45">
        <v>15</v>
      </c>
      <c r="H14" s="46">
        <v>34</v>
      </c>
      <c r="I14" s="66">
        <v>30</v>
      </c>
      <c r="J14" s="48"/>
      <c r="K14" s="63">
        <f t="shared" si="0"/>
        <v>7.166666666666666</v>
      </c>
      <c r="L14" s="71" t="str">
        <f t="shared" si="1"/>
        <v xml:space="preserve"> 7h 10m</v>
      </c>
      <c r="M14" s="22"/>
      <c r="N14" s="23"/>
      <c r="O14" s="24"/>
      <c r="P14" s="24"/>
      <c r="Q14" s="25"/>
    </row>
    <row r="15" spans="2:17" s="82" customFormat="1" ht="12.75">
      <c r="B15" s="10">
        <v>5</v>
      </c>
      <c r="C15" s="3">
        <f>F5+4</f>
        <v>4</v>
      </c>
      <c r="D15" s="2"/>
      <c r="E15" s="47">
        <v>7</v>
      </c>
      <c r="F15" s="44">
        <v>15</v>
      </c>
      <c r="G15" s="45">
        <v>13</v>
      </c>
      <c r="H15" s="46">
        <v>8</v>
      </c>
      <c r="I15" s="66">
        <v>0</v>
      </c>
      <c r="J15" s="75"/>
      <c r="K15" s="63">
        <f t="shared" si="0"/>
        <v>5.883333333333333</v>
      </c>
      <c r="L15" s="71" t="str">
        <f t="shared" si="1"/>
        <v xml:space="preserve"> 5h 53m</v>
      </c>
      <c r="M15" s="22"/>
      <c r="N15" s="23"/>
      <c r="O15" s="24"/>
      <c r="P15" s="24"/>
      <c r="Q15" s="25"/>
    </row>
    <row r="16" spans="2:17" s="82" customFormat="1" ht="12.75">
      <c r="B16" s="10"/>
      <c r="C16" s="3">
        <f>F5+5</f>
        <v>5</v>
      </c>
      <c r="D16" s="2"/>
      <c r="E16" s="49"/>
      <c r="F16" s="50"/>
      <c r="G16" s="49"/>
      <c r="H16" s="51"/>
      <c r="I16" s="67"/>
      <c r="J16" s="52"/>
      <c r="K16" s="72"/>
      <c r="L16" s="73" t="str">
        <f>IF((H16/60+G16)-(F16/60+E16)=0,"-",(TEXT((TRUNC(K16,0))," ####")&amp;"h "&amp;TEXT((K16-TRUNC(K16,0))*60,"###"))&amp;"m")</f>
        <v>-</v>
      </c>
      <c r="M16" s="26"/>
      <c r="N16" s="23"/>
      <c r="O16" s="24"/>
      <c r="P16" s="24"/>
      <c r="Q16" s="25"/>
    </row>
    <row r="17" spans="2:17" s="82" customFormat="1" ht="12.75">
      <c r="B17" s="10"/>
      <c r="C17" s="3">
        <f>F5+6</f>
        <v>6</v>
      </c>
      <c r="D17" s="2"/>
      <c r="E17" s="49"/>
      <c r="F17" s="50"/>
      <c r="G17" s="49"/>
      <c r="H17" s="51"/>
      <c r="I17" s="67"/>
      <c r="J17" s="52"/>
      <c r="K17" s="72"/>
      <c r="L17" s="73" t="str">
        <f aca="true" t="shared" si="2" ref="L17:L38">IF((H17/60+G17)-(F17/60+E17)=0,"-",(TEXT((TRUNC(K17,0))," ####")&amp;"h "&amp;TEXT((K17-TRUNC(K17,0))*60,"###"))&amp;"m")</f>
        <v>-</v>
      </c>
      <c r="M17" s="26"/>
      <c r="N17" s="23"/>
      <c r="O17" s="24"/>
      <c r="P17" s="24"/>
      <c r="Q17" s="25"/>
    </row>
    <row r="18" spans="2:17" s="82" customFormat="1" ht="12.75">
      <c r="B18" s="10" t="s">
        <v>11</v>
      </c>
      <c r="C18" s="3">
        <f>F5+7</f>
        <v>7</v>
      </c>
      <c r="D18" s="2"/>
      <c r="E18" s="47"/>
      <c r="F18" s="44"/>
      <c r="G18" s="45"/>
      <c r="H18" s="46"/>
      <c r="I18" s="66"/>
      <c r="J18" s="48"/>
      <c r="K18" s="63" t="str">
        <f aca="true" t="shared" si="3" ref="K18:K22">IF((H18/60+G18)-(F18/60+E18)=0,"-",((H18/60+G18)-(F18/60+E18)-(I18/60)))</f>
        <v>-</v>
      </c>
      <c r="L18" s="71" t="str">
        <f t="shared" si="2"/>
        <v>-</v>
      </c>
      <c r="M18" s="22"/>
      <c r="N18" s="23"/>
      <c r="O18" s="24"/>
      <c r="P18" s="24"/>
      <c r="Q18" s="25"/>
    </row>
    <row r="19" spans="2:17" s="82" customFormat="1" ht="12.75">
      <c r="B19" s="10" t="s">
        <v>12</v>
      </c>
      <c r="C19" s="3">
        <f>F5+8</f>
        <v>8</v>
      </c>
      <c r="D19" s="2"/>
      <c r="E19" s="47">
        <v>7</v>
      </c>
      <c r="F19" s="44">
        <v>15</v>
      </c>
      <c r="G19" s="45">
        <v>16</v>
      </c>
      <c r="H19" s="46">
        <v>17</v>
      </c>
      <c r="I19" s="66">
        <v>30</v>
      </c>
      <c r="J19" s="48"/>
      <c r="K19" s="63">
        <f t="shared" si="3"/>
        <v>8.533333333333335</v>
      </c>
      <c r="L19" s="71" t="str">
        <f t="shared" si="2"/>
        <v xml:space="preserve"> 8h 32m</v>
      </c>
      <c r="M19" s="23"/>
      <c r="N19" s="23"/>
      <c r="O19" s="24"/>
      <c r="P19" s="24"/>
      <c r="Q19" s="25"/>
    </row>
    <row r="20" spans="2:17" s="82" customFormat="1" ht="12.75">
      <c r="B20" s="10" t="s">
        <v>13</v>
      </c>
      <c r="C20" s="3">
        <f>F5+9</f>
        <v>9</v>
      </c>
      <c r="D20" s="2"/>
      <c r="E20" s="47">
        <v>7</v>
      </c>
      <c r="F20" s="44">
        <v>17</v>
      </c>
      <c r="G20" s="45">
        <v>17</v>
      </c>
      <c r="H20" s="46">
        <v>26</v>
      </c>
      <c r="I20" s="66">
        <v>31</v>
      </c>
      <c r="J20" s="48"/>
      <c r="K20" s="63">
        <f t="shared" si="3"/>
        <v>9.633333333333333</v>
      </c>
      <c r="L20" s="71" t="str">
        <f t="shared" si="2"/>
        <v xml:space="preserve"> 9h 38m</v>
      </c>
      <c r="M20" s="23"/>
      <c r="N20" s="23"/>
      <c r="O20" s="24"/>
      <c r="P20" s="24"/>
      <c r="Q20" s="25"/>
    </row>
    <row r="21" spans="2:17" s="82" customFormat="1" ht="12.75">
      <c r="B21" s="10" t="s">
        <v>14</v>
      </c>
      <c r="C21" s="3">
        <f>F5+10</f>
        <v>10</v>
      </c>
      <c r="D21" s="2"/>
      <c r="E21" s="47">
        <v>7</v>
      </c>
      <c r="F21" s="44">
        <v>20</v>
      </c>
      <c r="G21" s="45">
        <v>16</v>
      </c>
      <c r="H21" s="46">
        <v>34</v>
      </c>
      <c r="I21" s="66">
        <v>30</v>
      </c>
      <c r="J21" s="48"/>
      <c r="K21" s="63">
        <f t="shared" si="3"/>
        <v>8.733333333333334</v>
      </c>
      <c r="L21" s="71" t="str">
        <f t="shared" si="2"/>
        <v xml:space="preserve"> 8h 44m</v>
      </c>
      <c r="M21" s="23"/>
      <c r="N21" s="23"/>
      <c r="O21" s="24"/>
      <c r="P21" s="24"/>
      <c r="Q21" s="25"/>
    </row>
    <row r="22" spans="2:17" s="82" customFormat="1" ht="12.75">
      <c r="B22" s="10" t="s">
        <v>15</v>
      </c>
      <c r="C22" s="3">
        <f>F5+11</f>
        <v>11</v>
      </c>
      <c r="D22" s="2"/>
      <c r="E22" s="47"/>
      <c r="F22" s="44"/>
      <c r="G22" s="45"/>
      <c r="H22" s="46"/>
      <c r="I22" s="66"/>
      <c r="J22" s="48"/>
      <c r="K22" s="63" t="str">
        <f t="shared" si="3"/>
        <v>-</v>
      </c>
      <c r="L22" s="71" t="str">
        <f t="shared" si="2"/>
        <v>-</v>
      </c>
      <c r="M22" s="23"/>
      <c r="N22" s="23"/>
      <c r="O22" s="27"/>
      <c r="P22" s="24"/>
      <c r="Q22" s="25"/>
    </row>
    <row r="23" spans="2:17" s="82" customFormat="1" ht="12.75">
      <c r="B23" s="10"/>
      <c r="C23" s="3">
        <f>F5+12</f>
        <v>12</v>
      </c>
      <c r="D23" s="2"/>
      <c r="E23" s="53"/>
      <c r="F23" s="54"/>
      <c r="G23" s="55"/>
      <c r="H23" s="56"/>
      <c r="I23" s="68"/>
      <c r="J23" s="68"/>
      <c r="K23" s="72"/>
      <c r="L23" s="73"/>
      <c r="M23" s="23"/>
      <c r="N23" s="23"/>
      <c r="O23" s="24"/>
      <c r="P23" s="24"/>
      <c r="Q23" s="25"/>
    </row>
    <row r="24" spans="2:17" s="82" customFormat="1" ht="12.75">
      <c r="B24" s="10"/>
      <c r="C24" s="3">
        <f>F5+13</f>
        <v>13</v>
      </c>
      <c r="D24" s="2"/>
      <c r="E24" s="53"/>
      <c r="F24" s="54"/>
      <c r="G24" s="55"/>
      <c r="H24" s="56"/>
      <c r="I24" s="68"/>
      <c r="J24" s="68"/>
      <c r="K24" s="72"/>
      <c r="L24" s="73"/>
      <c r="M24" s="23"/>
      <c r="N24" s="23"/>
      <c r="O24" s="24"/>
      <c r="P24" s="24"/>
      <c r="Q24" s="25"/>
    </row>
    <row r="25" spans="2:17" s="82" customFormat="1" ht="12.75">
      <c r="B25" s="10" t="s">
        <v>16</v>
      </c>
      <c r="C25" s="3">
        <f>F5+14</f>
        <v>14</v>
      </c>
      <c r="D25" s="2"/>
      <c r="E25" s="47">
        <v>7</v>
      </c>
      <c r="F25" s="44">
        <v>15</v>
      </c>
      <c r="G25" s="45">
        <v>17</v>
      </c>
      <c r="H25" s="46">
        <v>32</v>
      </c>
      <c r="I25" s="66">
        <v>30</v>
      </c>
      <c r="J25" s="48"/>
      <c r="K25" s="63">
        <f aca="true" t="shared" si="4" ref="K25:K29">IF((H25/60+G25)-(F25/60+E25)=0,"-",((H25/60+G25)-(F25/60+E25)-(I25/60)))</f>
        <v>9.783333333333335</v>
      </c>
      <c r="L25" s="71" t="str">
        <f aca="true" t="shared" si="5" ref="L25:L29">IF((H25/60+G25)-(F25/60+E25)=0,"-",(TEXT((TRUNC(K25,0))," ####")&amp;"h "&amp;TEXT((K25-TRUNC(K25,0))*60,"###"))&amp;"m")</f>
        <v xml:space="preserve"> 9h 47m</v>
      </c>
      <c r="M25" s="23"/>
      <c r="N25" s="23"/>
      <c r="O25" s="24"/>
      <c r="P25" s="24"/>
      <c r="Q25" s="25"/>
    </row>
    <row r="26" spans="2:17" s="82" customFormat="1" ht="12.75">
      <c r="B26" s="10" t="s">
        <v>17</v>
      </c>
      <c r="C26" s="3">
        <f>F5+15</f>
        <v>15</v>
      </c>
      <c r="D26" s="2"/>
      <c r="E26" s="47"/>
      <c r="F26" s="44"/>
      <c r="G26" s="45"/>
      <c r="H26" s="46"/>
      <c r="I26" s="66"/>
      <c r="J26" s="48"/>
      <c r="K26" s="63" t="str">
        <f t="shared" si="4"/>
        <v>-</v>
      </c>
      <c r="L26" s="71" t="str">
        <f t="shared" si="5"/>
        <v>-</v>
      </c>
      <c r="M26" s="23"/>
      <c r="N26" s="23"/>
      <c r="O26" s="24"/>
      <c r="P26" s="24"/>
      <c r="Q26" s="25"/>
    </row>
    <row r="27" spans="2:17" s="82" customFormat="1" ht="12.75">
      <c r="B27" s="10" t="s">
        <v>18</v>
      </c>
      <c r="C27" s="3">
        <f>F5+16</f>
        <v>16</v>
      </c>
      <c r="D27" s="2"/>
      <c r="E27" s="47"/>
      <c r="F27" s="44"/>
      <c r="G27" s="45"/>
      <c r="H27" s="46"/>
      <c r="I27" s="66"/>
      <c r="J27" s="48"/>
      <c r="K27" s="63" t="str">
        <f t="shared" si="4"/>
        <v>-</v>
      </c>
      <c r="L27" s="71" t="str">
        <f t="shared" si="5"/>
        <v>-</v>
      </c>
      <c r="M27" s="23"/>
      <c r="N27" s="23"/>
      <c r="O27" s="24"/>
      <c r="P27" s="24"/>
      <c r="Q27" s="25"/>
    </row>
    <row r="28" spans="2:17" s="82" customFormat="1" ht="12.75">
      <c r="B28" s="10" t="s">
        <v>19</v>
      </c>
      <c r="C28" s="3">
        <f>F5+17</f>
        <v>17</v>
      </c>
      <c r="D28" s="2"/>
      <c r="E28" s="47"/>
      <c r="F28" s="44"/>
      <c r="G28" s="45"/>
      <c r="H28" s="46"/>
      <c r="I28" s="66"/>
      <c r="J28" s="48"/>
      <c r="K28" s="63" t="str">
        <f t="shared" si="4"/>
        <v>-</v>
      </c>
      <c r="L28" s="71" t="str">
        <f t="shared" si="5"/>
        <v>-</v>
      </c>
      <c r="M28" s="23"/>
      <c r="N28" s="23"/>
      <c r="O28" s="24"/>
      <c r="P28" s="24"/>
      <c r="Q28" s="25"/>
    </row>
    <row r="29" spans="2:17" s="82" customFormat="1" ht="12.75">
      <c r="B29" s="10" t="s">
        <v>20</v>
      </c>
      <c r="C29" s="3">
        <f>F5+18</f>
        <v>18</v>
      </c>
      <c r="D29" s="2"/>
      <c r="E29" s="47"/>
      <c r="F29" s="44"/>
      <c r="G29" s="45"/>
      <c r="H29" s="46"/>
      <c r="I29" s="66"/>
      <c r="J29" s="48"/>
      <c r="K29" s="63" t="str">
        <f t="shared" si="4"/>
        <v>-</v>
      </c>
      <c r="L29" s="71" t="str">
        <f t="shared" si="5"/>
        <v>-</v>
      </c>
      <c r="M29" s="23"/>
      <c r="N29" s="23"/>
      <c r="O29" s="24"/>
      <c r="P29" s="24"/>
      <c r="Q29" s="25"/>
    </row>
    <row r="30" spans="2:17" s="82" customFormat="1" ht="12.75">
      <c r="B30" s="10"/>
      <c r="C30" s="3">
        <f>F5+19</f>
        <v>19</v>
      </c>
      <c r="D30" s="2"/>
      <c r="E30" s="53"/>
      <c r="F30" s="54"/>
      <c r="G30" s="55"/>
      <c r="H30" s="56"/>
      <c r="I30" s="68"/>
      <c r="J30" s="57"/>
      <c r="K30" s="72"/>
      <c r="L30" s="73"/>
      <c r="M30" s="23"/>
      <c r="N30" s="23"/>
      <c r="O30" s="24"/>
      <c r="P30" s="24"/>
      <c r="Q30" s="25"/>
    </row>
    <row r="31" spans="2:17" s="82" customFormat="1" ht="12.75">
      <c r="B31" s="10"/>
      <c r="C31" s="3">
        <f>F5+20</f>
        <v>20</v>
      </c>
      <c r="D31" s="2"/>
      <c r="E31" s="53"/>
      <c r="F31" s="54"/>
      <c r="G31" s="55"/>
      <c r="H31" s="56"/>
      <c r="I31" s="68"/>
      <c r="J31" s="57"/>
      <c r="K31" s="72"/>
      <c r="L31" s="73"/>
      <c r="M31" s="23"/>
      <c r="N31" s="23"/>
      <c r="O31" s="24"/>
      <c r="P31" s="24"/>
      <c r="Q31" s="25"/>
    </row>
    <row r="32" spans="2:17" s="82" customFormat="1" ht="12.75">
      <c r="B32" s="10" t="s">
        <v>21</v>
      </c>
      <c r="C32" s="3">
        <f>F5+21</f>
        <v>21</v>
      </c>
      <c r="D32" s="2"/>
      <c r="E32" s="47"/>
      <c r="F32" s="44"/>
      <c r="G32" s="45"/>
      <c r="H32" s="46"/>
      <c r="I32" s="66"/>
      <c r="J32" s="48"/>
      <c r="K32" s="63" t="str">
        <f aca="true" t="shared" si="6" ref="K32:K36">IF((H32/60+G32)-(F32/60+E32)=0,"-",((H32/60+G32)-(F32/60+E32)-(I32/60)))</f>
        <v>-</v>
      </c>
      <c r="L32" s="71" t="str">
        <f aca="true" t="shared" si="7" ref="L32:L36">IF((H32/60+G32)-(F32/60+E32)=0,"-",(TEXT((TRUNC(K32,0))," ####")&amp;"h "&amp;TEXT((K32-TRUNC(K32,0))*60,"###"))&amp;"m")</f>
        <v>-</v>
      </c>
      <c r="M32" s="23"/>
      <c r="N32" s="23"/>
      <c r="O32" s="24"/>
      <c r="P32" s="24"/>
      <c r="Q32" s="25"/>
    </row>
    <row r="33" spans="2:17" ht="12.75">
      <c r="B33" s="10" t="s">
        <v>22</v>
      </c>
      <c r="C33" s="3">
        <f>F5+22</f>
        <v>22</v>
      </c>
      <c r="D33" s="2"/>
      <c r="E33" s="47"/>
      <c r="F33" s="44"/>
      <c r="G33" s="45"/>
      <c r="H33" s="46"/>
      <c r="I33" s="66"/>
      <c r="J33" s="75"/>
      <c r="K33" s="63" t="str">
        <f t="shared" si="6"/>
        <v>-</v>
      </c>
      <c r="L33" s="71" t="str">
        <f t="shared" si="7"/>
        <v>-</v>
      </c>
      <c r="M33" s="23"/>
      <c r="N33" s="23"/>
      <c r="O33" s="24"/>
      <c r="P33" s="24"/>
      <c r="Q33" s="25"/>
    </row>
    <row r="34" spans="2:17" ht="12.75">
      <c r="B34" s="10" t="s">
        <v>23</v>
      </c>
      <c r="C34" s="3">
        <f>F5+23</f>
        <v>23</v>
      </c>
      <c r="D34" s="2"/>
      <c r="E34" s="47"/>
      <c r="F34" s="44"/>
      <c r="G34" s="45"/>
      <c r="H34" s="46"/>
      <c r="I34" s="66"/>
      <c r="J34" s="75"/>
      <c r="K34" s="63" t="str">
        <f t="shared" si="6"/>
        <v>-</v>
      </c>
      <c r="L34" s="71" t="str">
        <f t="shared" si="7"/>
        <v>-</v>
      </c>
      <c r="M34" s="23"/>
      <c r="N34" s="23"/>
      <c r="O34" s="24"/>
      <c r="P34" s="24"/>
      <c r="Q34" s="25"/>
    </row>
    <row r="35" spans="2:17" ht="12.75">
      <c r="B35" s="10" t="s">
        <v>24</v>
      </c>
      <c r="C35" s="3">
        <f>F5+24</f>
        <v>24</v>
      </c>
      <c r="D35" s="2"/>
      <c r="E35" s="47"/>
      <c r="F35" s="44"/>
      <c r="G35" s="45"/>
      <c r="H35" s="46"/>
      <c r="I35" s="66"/>
      <c r="J35" s="48"/>
      <c r="K35" s="63" t="str">
        <f t="shared" si="6"/>
        <v>-</v>
      </c>
      <c r="L35" s="71" t="str">
        <f t="shared" si="7"/>
        <v>-</v>
      </c>
      <c r="M35" s="23"/>
      <c r="N35" s="23"/>
      <c r="O35" s="24"/>
      <c r="P35" s="24"/>
      <c r="Q35" s="25"/>
    </row>
    <row r="36" spans="2:17" ht="12.75">
      <c r="B36" s="10" t="s">
        <v>25</v>
      </c>
      <c r="C36" s="3">
        <f>F5+25</f>
        <v>25</v>
      </c>
      <c r="D36" s="2"/>
      <c r="E36" s="47"/>
      <c r="F36" s="44"/>
      <c r="G36" s="45"/>
      <c r="H36" s="46"/>
      <c r="I36" s="66"/>
      <c r="J36" s="48"/>
      <c r="K36" s="63" t="str">
        <f t="shared" si="6"/>
        <v>-</v>
      </c>
      <c r="L36" s="71" t="str">
        <f t="shared" si="7"/>
        <v>-</v>
      </c>
      <c r="M36" s="23"/>
      <c r="N36" s="23"/>
      <c r="O36" s="24"/>
      <c r="P36" s="24"/>
      <c r="Q36" s="25"/>
    </row>
    <row r="37" spans="2:17" ht="12.75">
      <c r="B37" s="77"/>
      <c r="C37" s="3">
        <f>F5+26</f>
        <v>26</v>
      </c>
      <c r="D37" s="77"/>
      <c r="E37" s="53"/>
      <c r="F37" s="54"/>
      <c r="G37" s="55"/>
      <c r="H37" s="56"/>
      <c r="I37" s="68"/>
      <c r="J37" s="57"/>
      <c r="K37" s="72" t="str">
        <f t="shared" si="0"/>
        <v>-</v>
      </c>
      <c r="L37" s="73" t="str">
        <f t="shared" si="2"/>
        <v>-</v>
      </c>
      <c r="M37" s="77"/>
      <c r="N37" s="77"/>
      <c r="O37" s="77"/>
      <c r="P37" s="77"/>
      <c r="Q37" s="77"/>
    </row>
    <row r="38" spans="2:17" ht="13.5" thickBot="1">
      <c r="B38" s="77"/>
      <c r="C38" s="3">
        <f>F5+27</f>
        <v>27</v>
      </c>
      <c r="D38" s="77"/>
      <c r="E38" s="58"/>
      <c r="F38" s="59"/>
      <c r="G38" s="60"/>
      <c r="H38" s="61"/>
      <c r="I38" s="69"/>
      <c r="J38" s="62"/>
      <c r="K38" s="72" t="str">
        <f t="shared" si="0"/>
        <v>-</v>
      </c>
      <c r="L38" s="74" t="str">
        <f t="shared" si="2"/>
        <v>-</v>
      </c>
      <c r="M38" s="77"/>
      <c r="N38" s="77"/>
      <c r="O38" s="77"/>
      <c r="P38" s="77"/>
      <c r="Q38" s="77"/>
    </row>
    <row r="39" spans="2:17" ht="13.5" thickBot="1">
      <c r="B39" s="8"/>
      <c r="C39" s="8"/>
      <c r="D39" s="2"/>
      <c r="E39" s="20"/>
      <c r="F39" s="20"/>
      <c r="G39" s="28"/>
      <c r="H39" s="28"/>
      <c r="I39" s="28"/>
      <c r="J39" s="28"/>
      <c r="K39" s="29">
        <f>SUM(K11:K38)</f>
        <v>76.98333333333335</v>
      </c>
      <c r="L39" s="70" t="str">
        <f>TEXT((TRUNC(K39,0))," ####")&amp;"h "&amp;TEXT((K39-TRUNC(K39,0))*60,"###")&amp;"m"</f>
        <v xml:space="preserve"> 76h 59m</v>
      </c>
      <c r="M39" s="23"/>
      <c r="N39" s="23"/>
      <c r="O39" s="24"/>
      <c r="P39" s="24"/>
      <c r="Q39" s="25"/>
    </row>
    <row r="40" spans="1:17" ht="12.75">
      <c r="A40" s="76"/>
      <c r="B40" s="77" t="s">
        <v>26</v>
      </c>
      <c r="C40" s="8"/>
      <c r="D40" s="2"/>
      <c r="E40" s="20"/>
      <c r="F40" s="20"/>
      <c r="G40" s="28"/>
      <c r="H40" s="28"/>
      <c r="I40" s="28"/>
      <c r="J40" s="30">
        <v>160</v>
      </c>
      <c r="K40" s="31"/>
      <c r="L40" s="27"/>
      <c r="M40" s="23"/>
      <c r="N40" s="23"/>
      <c r="O40" s="24"/>
      <c r="P40" s="24"/>
      <c r="Q40" s="25"/>
    </row>
    <row r="41" spans="1:17" ht="20.25" customHeight="1">
      <c r="A41" s="76"/>
      <c r="B41" s="77"/>
      <c r="C41" s="8"/>
      <c r="D41" s="2"/>
      <c r="E41" s="20"/>
      <c r="F41" s="20"/>
      <c r="G41" s="28"/>
      <c r="H41" s="28"/>
      <c r="I41" s="28"/>
      <c r="J41" s="28"/>
      <c r="K41" s="77"/>
      <c r="L41" s="65"/>
      <c r="M41" s="23"/>
      <c r="N41" s="23"/>
      <c r="O41" s="24"/>
      <c r="P41" s="24"/>
      <c r="Q41" s="25"/>
    </row>
    <row r="42" spans="1:17" ht="12.75">
      <c r="A42" s="76"/>
      <c r="B42" s="77" t="s">
        <v>27</v>
      </c>
      <c r="C42" s="8"/>
      <c r="D42" s="2"/>
      <c r="E42" s="20"/>
      <c r="F42" s="20"/>
      <c r="G42" s="28"/>
      <c r="H42" s="28"/>
      <c r="I42" s="28"/>
      <c r="J42" s="28"/>
      <c r="K42" s="31"/>
      <c r="L42" s="32"/>
      <c r="M42" s="23"/>
      <c r="N42" s="23"/>
      <c r="O42" s="24"/>
      <c r="P42" s="24"/>
      <c r="Q42" s="25"/>
    </row>
    <row r="43" spans="1:17" ht="12.75">
      <c r="A43" s="76"/>
      <c r="B43" s="77" t="s">
        <v>28</v>
      </c>
      <c r="C43" s="8"/>
      <c r="D43" s="2"/>
      <c r="E43" s="20"/>
      <c r="F43" s="20"/>
      <c r="G43" s="28"/>
      <c r="H43" s="28"/>
      <c r="I43" s="28"/>
      <c r="J43" s="30">
        <v>0</v>
      </c>
      <c r="K43" s="31"/>
      <c r="L43" s="34"/>
      <c r="M43" s="23"/>
      <c r="N43" s="23"/>
      <c r="O43" s="24"/>
      <c r="P43" s="24"/>
      <c r="Q43" s="25"/>
    </row>
    <row r="44" spans="1:17" ht="12.75">
      <c r="A44" s="76"/>
      <c r="B44" s="77"/>
      <c r="C44" s="8"/>
      <c r="D44" s="2"/>
      <c r="E44" s="28"/>
      <c r="F44" s="35"/>
      <c r="G44" s="35"/>
      <c r="H44" s="35"/>
      <c r="I44" s="35"/>
      <c r="J44" s="35"/>
      <c r="K44" s="31"/>
      <c r="L44" s="36"/>
      <c r="M44" s="35"/>
      <c r="N44" s="23"/>
      <c r="O44" s="13"/>
      <c r="P44" s="7"/>
      <c r="Q44" s="25"/>
    </row>
    <row r="45" spans="1:17" ht="12.75">
      <c r="A45" s="76"/>
      <c r="B45" s="33" t="s">
        <v>29</v>
      </c>
      <c r="C45" s="77"/>
      <c r="D45" s="77"/>
      <c r="E45" s="37"/>
      <c r="F45" s="77"/>
      <c r="G45" s="77"/>
      <c r="H45" s="2"/>
      <c r="I45" s="2"/>
      <c r="J45" s="38" t="str">
        <f>L39</f>
        <v xml:space="preserve"> 76h 59m</v>
      </c>
      <c r="K45" s="4"/>
      <c r="L45" s="77"/>
      <c r="M45" s="77"/>
      <c r="N45" s="77"/>
      <c r="O45" s="77"/>
      <c r="P45" s="77"/>
      <c r="Q45" s="77"/>
    </row>
    <row r="46" spans="1:17" ht="12.75">
      <c r="A46" s="76"/>
      <c r="B46" s="77"/>
      <c r="C46" s="77"/>
      <c r="D46" s="77"/>
      <c r="E46" s="3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1:17" ht="12.75">
      <c r="A47" s="76"/>
      <c r="B47" s="77" t="s">
        <v>27</v>
      </c>
      <c r="C47" s="77"/>
      <c r="D47" s="77"/>
      <c r="E47" s="3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1:17" ht="12.75">
      <c r="A48" s="76"/>
      <c r="B48" s="33" t="s">
        <v>30</v>
      </c>
      <c r="C48" s="77"/>
      <c r="D48" s="77"/>
      <c r="E48" s="37"/>
      <c r="F48" s="77"/>
      <c r="G48" s="77"/>
      <c r="H48" s="77"/>
      <c r="I48" s="77"/>
      <c r="J48" s="38">
        <f>IF(K39-J40&lt;0,K39-J40,0)</f>
        <v>-83.01666666666665</v>
      </c>
      <c r="K48" s="31"/>
      <c r="L48" s="77"/>
      <c r="M48" s="77"/>
      <c r="N48" s="77"/>
      <c r="O48" s="77"/>
      <c r="P48" s="77"/>
      <c r="Q48" s="77"/>
    </row>
    <row r="49" spans="1:17" ht="12.75">
      <c r="A49" s="76"/>
      <c r="B49" s="77"/>
      <c r="C49" s="77"/>
      <c r="D49" s="77"/>
      <c r="E49" s="3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 ht="12.75">
      <c r="A50" s="97" t="s">
        <v>36</v>
      </c>
      <c r="B50" s="33"/>
      <c r="C50" s="77"/>
      <c r="D50" s="77"/>
      <c r="E50" s="37"/>
      <c r="F50" s="77"/>
      <c r="G50" s="77"/>
      <c r="H50" s="77"/>
      <c r="I50" s="77"/>
      <c r="J50" s="77"/>
      <c r="K50" s="39"/>
      <c r="L50" s="77"/>
      <c r="M50" s="77"/>
      <c r="N50" s="77"/>
      <c r="O50" s="77"/>
      <c r="P50" s="77"/>
      <c r="Q50" s="77"/>
    </row>
    <row r="51" spans="1:17" ht="12.75">
      <c r="A51" s="98"/>
      <c r="B51" s="77"/>
      <c r="C51" s="77"/>
      <c r="D51" s="77"/>
      <c r="E51" s="3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1:17" ht="12.75" customHeight="1">
      <c r="A52" s="98"/>
      <c r="B52" s="77"/>
      <c r="C52" s="77"/>
      <c r="D52" s="77"/>
      <c r="E52" s="3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1:17" ht="12.75">
      <c r="A53" s="98"/>
      <c r="B53" s="33"/>
      <c r="C53" s="77"/>
      <c r="D53" s="77"/>
      <c r="E53" s="3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ht="12.75">
      <c r="A54" s="98"/>
    </row>
    <row r="55" ht="12.75">
      <c r="A55" s="98"/>
    </row>
  </sheetData>
  <mergeCells count="16">
    <mergeCell ref="A50:A55"/>
    <mergeCell ref="F6:G6"/>
    <mergeCell ref="B7:C7"/>
    <mergeCell ref="E7:L7"/>
    <mergeCell ref="E9:F9"/>
    <mergeCell ref="G9:H9"/>
    <mergeCell ref="I9:I10"/>
    <mergeCell ref="K9:K10"/>
    <mergeCell ref="L9:L10"/>
    <mergeCell ref="B5:C5"/>
    <mergeCell ref="F5:G5"/>
    <mergeCell ref="B1:C3"/>
    <mergeCell ref="E1:L1"/>
    <mergeCell ref="E2:L2"/>
    <mergeCell ref="E3:L3"/>
    <mergeCell ref="B4:L4"/>
  </mergeCells>
  <dataValidations count="4">
    <dataValidation errorStyle="information" type="whole" allowBlank="1" showInputMessage="1" showErrorMessage="1" errorTitle="Varování" error="Příchod nemůže být před 6,00 (s výjimkou  přesčasu)" sqref="E11:E38">
      <formula1>6</formula1>
      <formula2>12</formula2>
    </dataValidation>
    <dataValidation type="whole" allowBlank="1" showInputMessage="1" showErrorMessage="1" errorTitle="Chybně zapsané minuty" error="Minuty mohou být v rozsahu 0-59." sqref="H11:H38 F11:F38">
      <formula1>0</formula1>
      <formula2>59</formula2>
    </dataValidation>
    <dataValidation errorStyle="information" type="whole" allowBlank="1" showInputMessage="1" showErrorMessage="1" errorTitle="Varování" error="Odchod nemůže být po 18,00 (s výjimkou  přesčasu)" sqref="G11:G38">
      <formula1>12</formula1>
      <formula2>17</formula2>
    </dataValidation>
    <dataValidation type="whole" operator="greaterThanOrEqual" allowBlank="1" showInputMessage="1" showErrorMessage="1" errorTitle="Chybně zapsané minuty" error="Minuty musí být kladné číslo." sqref="J23:J24 I11:I38">
      <formula1>0</formula1>
    </dataValidation>
  </dataValidations>
  <printOptions/>
  <pageMargins left="0.7086614173228347" right="0.7086614173228347" top="0.7874015748031497" bottom="0.7874015748031497" header="0.31496062992125984" footer="0.31496062992125984"/>
  <pageSetup fitToWidth="0" fitToHeight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Odbor vnitřních věcí</dc:creator>
  <cp:keywords/>
  <dc:description/>
  <cp:lastModifiedBy>Organizační odbor</cp:lastModifiedBy>
  <cp:lastPrinted>2014-07-23T14:40:44Z</cp:lastPrinted>
  <dcterms:created xsi:type="dcterms:W3CDTF">2009-05-18T05:02:00Z</dcterms:created>
  <dcterms:modified xsi:type="dcterms:W3CDTF">2015-10-06T12:57:59Z</dcterms:modified>
  <cp:category/>
  <cp:version/>
  <cp:contentType/>
  <cp:contentStatus/>
</cp:coreProperties>
</file>