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20" windowWidth="11280" windowHeight="6225" activeTab="0"/>
  </bookViews>
  <sheets>
    <sheet name="List1" sheetId="1" r:id="rId1"/>
  </sheets>
  <definedNames>
    <definedName name="_xlnm.Print_Area" localSheetId="0">'List1'!$A$1:$L$55</definedName>
  </definedNames>
  <calcPr calcId="145621"/>
</workbook>
</file>

<file path=xl/sharedStrings.xml><?xml version="1.0" encoding="utf-8"?>
<sst xmlns="http://schemas.openxmlformats.org/spreadsheetml/2006/main" count="41" uniqueCount="38">
  <si>
    <t>období:</t>
  </si>
  <si>
    <t>od</t>
  </si>
  <si>
    <t>do</t>
  </si>
  <si>
    <t>jméno:</t>
  </si>
  <si>
    <t>ZAČÁTEK</t>
  </si>
  <si>
    <t>KONEC</t>
  </si>
  <si>
    <t>datum</t>
  </si>
  <si>
    <t>h</t>
  </si>
  <si>
    <t>min</t>
  </si>
  <si>
    <t>poznámky</t>
  </si>
  <si>
    <t>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</si>
  <si>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</si>
  <si>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</si>
  <si>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</si>
  <si>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</si>
  <si>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</si>
  <si>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</si>
  <si>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</si>
  <si>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</si>
  <si>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</si>
  <si>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</si>
  <si>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</si>
  <si>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</si>
  <si>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</si>
  <si>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</si>
  <si>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</si>
  <si>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Fond prac. doby čtyřtýdenního období:</t>
  </si>
  <si>
    <t>Převod neodpracovaných hodin z důvodu oml. překážek</t>
  </si>
  <si>
    <t>v práci z předcházejícího období:</t>
  </si>
  <si>
    <t>Celkem hodin v daném období:</t>
  </si>
  <si>
    <t>v práci do následujícího období:</t>
  </si>
  <si>
    <t>mezi-součet</t>
  </si>
  <si>
    <t>CELKEM HODIN</t>
  </si>
  <si>
    <t>STATUTÁRNÍ MĚSTO KARVINÁ</t>
  </si>
  <si>
    <t>MAGISTRÁT MĚSTA KARVINÉ</t>
  </si>
  <si>
    <t>Evidence pracovní doby</t>
  </si>
  <si>
    <t>MMK 06.01.02</t>
  </si>
  <si>
    <t>přestávka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</si>
</sst>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"/>
    <numFmt numFmtId="165" formatCode="00"/>
    <numFmt numFmtId="166" formatCode="d/m/yyyy;@"/>
  </numFmts>
  <fonts count="16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6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2" fontId="7" fillId="3" borderId="0" xfId="0" applyNumberFormat="1" applyFont="1" applyFill="1" applyAlignment="1">
      <alignment horizontal="left" vertical="center"/>
    </xf>
    <xf numFmtId="2" fontId="6" fillId="2" borderId="0" xfId="0" applyNumberFormat="1" applyFont="1" applyFill="1" applyAlignment="1">
      <alignment vertical="center"/>
    </xf>
    <xf numFmtId="14" fontId="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165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65" fontId="7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165" fontId="7" fillId="3" borderId="8" xfId="0" applyNumberFormat="1" applyFont="1" applyFill="1" applyBorder="1" applyAlignment="1" applyProtection="1">
      <alignment horizontal="center" vertical="center"/>
      <protection locked="0"/>
    </xf>
    <xf numFmtId="165" fontId="7" fillId="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165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165" fontId="7" fillId="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65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65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5" fillId="0" borderId="0" xfId="0" applyFont="1" applyAlignment="1" applyProtection="1">
      <alignment horizontal="left" textRotation="90"/>
      <protection/>
    </xf>
    <xf numFmtId="166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7" fillId="0" borderId="16" xfId="0" applyNumberFormat="1" applyFont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 applyProtection="1">
      <alignment horizontal="center" vertical="center"/>
      <protection locked="0"/>
    </xf>
    <xf numFmtId="165" fontId="7" fillId="3" borderId="15" xfId="0" applyNumberFormat="1" applyFont="1" applyFill="1" applyBorder="1" applyAlignment="1" applyProtection="1">
      <alignment horizontal="center" vertical="center"/>
      <protection locked="0"/>
    </xf>
    <xf numFmtId="165" fontId="7" fillId="3" borderId="15" xfId="0" applyNumberFormat="1" applyFont="1" applyFill="1" applyBorder="1" applyAlignment="1" applyProtection="1">
      <alignment horizontal="center" vertical="center"/>
      <protection locked="0"/>
    </xf>
    <xf numFmtId="165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left" vertical="center"/>
    </xf>
    <xf numFmtId="2" fontId="7" fillId="2" borderId="18" xfId="0" applyNumberFormat="1" applyFont="1" applyFill="1" applyBorder="1" applyAlignment="1">
      <alignment horizontal="center" vertical="center"/>
    </xf>
    <xf numFmtId="2" fontId="7" fillId="2" borderId="19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 applyProtection="1">
      <alignment horizontal="center" vertical="center"/>
      <protection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 applyProtection="1">
      <alignment horizontal="left" textRotation="90"/>
      <protection/>
    </xf>
    <xf numFmtId="0" fontId="15" fillId="0" borderId="0" xfId="0" applyFont="1" applyAlignment="1" applyProtection="1">
      <alignment horizontal="left" textRotation="90"/>
      <protection/>
    </xf>
    <xf numFmtId="49" fontId="7" fillId="3" borderId="20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4" fontId="3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209550</xdr:colOff>
      <xdr:row>2</xdr:row>
      <xdr:rowOff>333375</xdr:rowOff>
    </xdr:to>
    <xdr:pic>
      <xdr:nvPicPr>
        <xdr:cNvPr id="1025" name="Picture 1" descr="znak_mesta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19125" y="19050"/>
          <a:ext cx="5715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workbookViewId="0" topLeftCell="A1">
      <pane ySplit="10" topLeftCell="A20" activePane="bottomLeft" state="frozen"/>
      <selection pane="bottomLeft" activeCell="G34" sqref="G34"/>
    </sheetView>
  </sheetViews>
  <sheetFormatPr defaultColWidth="9.140625" defaultRowHeight="12.75"/>
  <cols>
    <col min="1" max="1" width="8.7109375" style="73" customWidth="1"/>
    <col min="2" max="2" width="6.00390625" style="1" customWidth="1"/>
    <col min="3" max="3" width="7.7109375" style="1" customWidth="1"/>
    <col min="4" max="4" width="9.140625" style="1" hidden="1" customWidth="1"/>
    <col min="5" max="5" width="6.28125" style="2" customWidth="1"/>
    <col min="6" max="8" width="6.28125" style="1" customWidth="1"/>
    <col min="9" max="9" width="8.7109375" style="80" customWidth="1"/>
    <col min="10" max="10" width="17.57421875" style="1" customWidth="1"/>
    <col min="11" max="11" width="9.140625" style="1" customWidth="1"/>
    <col min="12" max="12" width="13.00390625" style="1" customWidth="1"/>
    <col min="13" max="13" width="31.8515625" style="1" customWidth="1"/>
    <col min="14" max="14" width="11.57421875" style="1" customWidth="1"/>
    <col min="15" max="15" width="9.421875" style="1" customWidth="1"/>
    <col min="16" max="16" width="12.00390625" style="1" customWidth="1"/>
    <col min="17" max="17" width="5.7109375" style="1" customWidth="1"/>
    <col min="18" max="18" width="7.57421875" style="1" customWidth="1"/>
    <col min="19" max="16384" width="9.140625" style="1" customWidth="1"/>
  </cols>
  <sheetData>
    <row r="1" spans="2:18" ht="20.25">
      <c r="B1" s="102"/>
      <c r="C1" s="102"/>
      <c r="D1" s="6"/>
      <c r="E1" s="113" t="s">
        <v>33</v>
      </c>
      <c r="F1" s="114"/>
      <c r="G1" s="114"/>
      <c r="H1" s="114"/>
      <c r="I1" s="114"/>
      <c r="J1" s="114"/>
      <c r="K1" s="114"/>
      <c r="L1" s="114"/>
      <c r="M1" s="5"/>
      <c r="N1" s="5"/>
      <c r="O1" s="5"/>
      <c r="P1" s="5"/>
      <c r="Q1" s="5"/>
      <c r="R1" s="5"/>
    </row>
    <row r="2" spans="2:18" ht="14.25" customHeight="1">
      <c r="B2" s="102"/>
      <c r="C2" s="102"/>
      <c r="D2" s="5"/>
      <c r="E2" s="115" t="s">
        <v>34</v>
      </c>
      <c r="F2" s="116"/>
      <c r="G2" s="116"/>
      <c r="H2" s="116"/>
      <c r="I2" s="116"/>
      <c r="J2" s="116"/>
      <c r="K2" s="116"/>
      <c r="L2" s="116"/>
      <c r="M2" s="5"/>
      <c r="N2" s="5"/>
      <c r="O2" s="5"/>
      <c r="P2" s="5"/>
      <c r="Q2" s="5"/>
      <c r="R2" s="5"/>
    </row>
    <row r="3" spans="2:18" ht="27.75" customHeight="1">
      <c r="B3" s="102"/>
      <c r="C3" s="102"/>
      <c r="D3" s="5"/>
      <c r="E3" s="117"/>
      <c r="F3" s="118"/>
      <c r="G3" s="118"/>
      <c r="H3" s="118"/>
      <c r="I3" s="118"/>
      <c r="J3" s="118"/>
      <c r="K3" s="118"/>
      <c r="L3" s="118"/>
      <c r="M3" s="5"/>
      <c r="N3" s="5"/>
      <c r="O3" s="5"/>
      <c r="P3" s="5"/>
      <c r="Q3" s="5"/>
      <c r="R3" s="5"/>
    </row>
    <row r="4" spans="2:18" ht="54.75" customHeight="1">
      <c r="B4" s="105" t="s">
        <v>35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5"/>
      <c r="N4" s="5"/>
      <c r="O4" s="5"/>
      <c r="P4" s="5"/>
      <c r="Q4" s="5"/>
      <c r="R4" s="5"/>
    </row>
    <row r="5" spans="2:18" ht="17.25" customHeight="1">
      <c r="B5" s="109" t="s">
        <v>0</v>
      </c>
      <c r="C5" s="110"/>
      <c r="D5" s="47"/>
      <c r="E5" s="48" t="s">
        <v>1</v>
      </c>
      <c r="F5" s="111">
        <v>42436</v>
      </c>
      <c r="G5" s="112"/>
      <c r="H5" s="49"/>
      <c r="I5" s="49"/>
      <c r="K5" s="50"/>
      <c r="L5" s="3"/>
      <c r="M5" s="10"/>
      <c r="N5" s="10"/>
      <c r="O5" s="11"/>
      <c r="P5" s="6"/>
      <c r="Q5" s="6"/>
      <c r="R5" s="6"/>
    </row>
    <row r="6" spans="1:18" s="80" customFormat="1" ht="14.25" customHeight="1">
      <c r="A6" s="73"/>
      <c r="B6" s="78"/>
      <c r="C6" s="79"/>
      <c r="D6" s="47"/>
      <c r="E6" s="48" t="s">
        <v>2</v>
      </c>
      <c r="F6" s="119">
        <f>F5+27</f>
        <v>42463</v>
      </c>
      <c r="G6" s="119"/>
      <c r="H6" s="49"/>
      <c r="I6" s="49"/>
      <c r="J6" s="46"/>
      <c r="K6" s="50"/>
      <c r="L6" s="77"/>
      <c r="M6" s="10"/>
      <c r="N6" s="10"/>
      <c r="O6" s="11"/>
      <c r="P6" s="6"/>
      <c r="Q6" s="6"/>
      <c r="R6" s="6"/>
    </row>
    <row r="7" spans="2:18" ht="15.75">
      <c r="B7" s="107" t="s">
        <v>3</v>
      </c>
      <c r="C7" s="108"/>
      <c r="D7" s="4"/>
      <c r="E7" s="103"/>
      <c r="F7" s="104"/>
      <c r="G7" s="104"/>
      <c r="H7" s="104"/>
      <c r="I7" s="104"/>
      <c r="J7" s="104"/>
      <c r="K7" s="104"/>
      <c r="L7" s="104"/>
      <c r="M7" s="12"/>
      <c r="N7" s="12"/>
      <c r="O7" s="6"/>
      <c r="P7" s="6"/>
      <c r="Q7" s="6"/>
      <c r="R7" s="6"/>
    </row>
    <row r="8" spans="2:18" ht="13.5" thickBot="1">
      <c r="B8" s="13"/>
      <c r="C8" s="12"/>
      <c r="D8" s="12"/>
      <c r="E8" s="14"/>
      <c r="F8" s="12"/>
      <c r="G8" s="12"/>
      <c r="H8" s="12"/>
      <c r="I8" s="12"/>
      <c r="J8" s="12"/>
      <c r="K8" s="10"/>
      <c r="L8" s="9"/>
      <c r="M8" s="10"/>
      <c r="N8" s="10"/>
      <c r="O8" s="11"/>
      <c r="P8" s="11"/>
      <c r="Q8" s="11"/>
      <c r="R8" s="11"/>
    </row>
    <row r="9" spans="2:18" ht="13.5" customHeight="1" thickBot="1">
      <c r="B9" s="9"/>
      <c r="C9" s="12"/>
      <c r="D9" s="12"/>
      <c r="E9" s="97" t="s">
        <v>4</v>
      </c>
      <c r="F9" s="98"/>
      <c r="G9" s="97" t="s">
        <v>5</v>
      </c>
      <c r="H9" s="98"/>
      <c r="I9" s="95" t="s">
        <v>37</v>
      </c>
      <c r="J9" s="15"/>
      <c r="K9" s="99" t="s">
        <v>31</v>
      </c>
      <c r="L9" s="95" t="s">
        <v>32</v>
      </c>
      <c r="M9" s="10"/>
      <c r="N9" s="10"/>
      <c r="O9" s="16"/>
      <c r="P9" s="17"/>
      <c r="Q9" s="11"/>
      <c r="R9" s="11"/>
    </row>
    <row r="10" spans="2:18" ht="13.5" thickBot="1">
      <c r="B10" s="12"/>
      <c r="C10" s="12" t="s">
        <v>6</v>
      </c>
      <c r="D10" s="12"/>
      <c r="E10" s="18" t="s">
        <v>7</v>
      </c>
      <c r="F10" s="19" t="s">
        <v>8</v>
      </c>
      <c r="G10" s="20" t="s">
        <v>7</v>
      </c>
      <c r="H10" s="21" t="s">
        <v>8</v>
      </c>
      <c r="I10" s="101"/>
      <c r="J10" s="22" t="s">
        <v>9</v>
      </c>
      <c r="K10" s="100"/>
      <c r="L10" s="96"/>
      <c r="M10" s="23"/>
      <c r="N10" s="23"/>
      <c r="O10" s="24"/>
      <c r="P10" s="25"/>
      <c r="Q10" s="25"/>
      <c r="R10" s="25"/>
    </row>
    <row r="11" spans="2:18" ht="12.75">
      <c r="B11" s="14" t="s">
        <v>10</v>
      </c>
      <c r="C11" s="7">
        <f>F5+0</f>
        <v>42436</v>
      </c>
      <c r="D11" s="6"/>
      <c r="E11" s="51">
        <v>7</v>
      </c>
      <c r="F11" s="52">
        <v>0</v>
      </c>
      <c r="G11" s="53">
        <v>17</v>
      </c>
      <c r="H11" s="54">
        <v>48</v>
      </c>
      <c r="I11" s="81">
        <v>30</v>
      </c>
      <c r="J11" s="55"/>
      <c r="K11" s="72">
        <f>IF((H11/60+G11)-(F11/60+E11)=0,"-",((H11/60+G11)-(F11/60+E11)-(I11/60)))</f>
        <v>10.3</v>
      </c>
      <c r="L11" s="88" t="str">
        <f aca="true" t="shared" si="0" ref="L11:L15">IF((H11/60+G11)-(F11/60+E11)=0,"-",(TEXT((TRUNC(K11,0))," ####")&amp;"h "&amp;TEXT((K11-TRUNC(K11,0))*60,"###"))&amp;"m")</f>
        <v xml:space="preserve"> 10h 18m</v>
      </c>
      <c r="M11" s="86" t="str">
        <f>IF(AND(E11&lt;6,E11&gt;0),"Příchod před 6,00  ","")&amp;IF(AND(G11&gt;17,H11&gt;0),"Odchod po 18,00","")</f>
        <v/>
      </c>
      <c r="N11" s="26"/>
      <c r="O11" s="27"/>
      <c r="P11" s="28"/>
      <c r="Q11" s="28"/>
      <c r="R11" s="29"/>
    </row>
    <row r="12" spans="2:18" ht="12.75">
      <c r="B12" s="14">
        <v>2</v>
      </c>
      <c r="C12" s="7">
        <f>F5+1</f>
        <v>42437</v>
      </c>
      <c r="D12" s="6"/>
      <c r="E12" s="56">
        <v>7</v>
      </c>
      <c r="F12" s="52">
        <v>0</v>
      </c>
      <c r="G12" s="53">
        <v>16</v>
      </c>
      <c r="H12" s="54">
        <v>11</v>
      </c>
      <c r="I12" s="82">
        <v>30</v>
      </c>
      <c r="J12" s="57"/>
      <c r="K12" s="72">
        <f>IF((H12/60+G12)-(F12/60+E12)=0,"-",((H12/60+G12)-(F12/60+E12)-(I12/60)))</f>
        <v>8.683333333333334</v>
      </c>
      <c r="L12" s="89" t="str">
        <f t="shared" si="0"/>
        <v xml:space="preserve"> 8h 41m</v>
      </c>
      <c r="M12" s="86" t="str">
        <f aca="true" t="shared" si="1" ref="M12:M38">IF(AND(E12&lt;6,E12&gt;0),"Příchod před 6,00  ","")&amp;IF(AND(G12&gt;17,H12&gt;0),"Odchod po 18,00","")</f>
        <v/>
      </c>
      <c r="N12" s="26"/>
      <c r="O12" s="27"/>
      <c r="P12" s="28"/>
      <c r="Q12" s="28"/>
      <c r="R12" s="29"/>
    </row>
    <row r="13" spans="2:18" ht="12.75">
      <c r="B13" s="14">
        <v>3</v>
      </c>
      <c r="C13" s="7">
        <f>F5+2</f>
        <v>42438</v>
      </c>
      <c r="D13" s="6"/>
      <c r="E13" s="56">
        <v>7</v>
      </c>
      <c r="F13" s="52">
        <v>0</v>
      </c>
      <c r="G13" s="53">
        <v>17</v>
      </c>
      <c r="H13" s="54">
        <v>36</v>
      </c>
      <c r="I13" s="82">
        <v>30</v>
      </c>
      <c r="J13" s="57"/>
      <c r="K13" s="72">
        <f aca="true" t="shared" si="2" ref="K13:K38">IF((H13/60+G13)-(F13/60+E13)=0,"-",((H13/60+G13)-(F13/60+E13)-(I13/60)))</f>
        <v>10.100000000000001</v>
      </c>
      <c r="L13" s="89" t="str">
        <f t="shared" si="0"/>
        <v xml:space="preserve"> 10h 6m</v>
      </c>
      <c r="M13" s="86" t="str">
        <f t="shared" si="1"/>
        <v/>
      </c>
      <c r="N13" s="26"/>
      <c r="O13" s="27"/>
      <c r="P13" s="28"/>
      <c r="Q13" s="28"/>
      <c r="R13" s="29"/>
    </row>
    <row r="14" spans="2:18" ht="12.75">
      <c r="B14" s="14">
        <v>4</v>
      </c>
      <c r="C14" s="7">
        <f>F5+3</f>
        <v>42439</v>
      </c>
      <c r="D14" s="6"/>
      <c r="E14" s="56">
        <v>7</v>
      </c>
      <c r="F14" s="52">
        <v>0</v>
      </c>
      <c r="G14" s="53">
        <v>15</v>
      </c>
      <c r="H14" s="54">
        <v>11</v>
      </c>
      <c r="I14" s="82">
        <v>45</v>
      </c>
      <c r="J14" s="57"/>
      <c r="K14" s="72">
        <f t="shared" si="2"/>
        <v>7.433333333333334</v>
      </c>
      <c r="L14" s="89" t="str">
        <f t="shared" si="0"/>
        <v xml:space="preserve"> 7h 26m</v>
      </c>
      <c r="M14" s="86" t="str">
        <f t="shared" si="1"/>
        <v/>
      </c>
      <c r="N14" s="26"/>
      <c r="O14" s="27"/>
      <c r="P14" s="28"/>
      <c r="Q14" s="28"/>
      <c r="R14" s="29"/>
    </row>
    <row r="15" spans="2:18" ht="12.75">
      <c r="B15" s="14">
        <v>5</v>
      </c>
      <c r="C15" s="7">
        <f>F5+4</f>
        <v>42440</v>
      </c>
      <c r="D15" s="6"/>
      <c r="E15" s="56">
        <v>7</v>
      </c>
      <c r="F15" s="52">
        <v>0</v>
      </c>
      <c r="G15" s="53">
        <v>13</v>
      </c>
      <c r="H15" s="54">
        <v>0</v>
      </c>
      <c r="I15" s="82"/>
      <c r="J15" s="57"/>
      <c r="K15" s="72">
        <f t="shared" si="2"/>
        <v>6</v>
      </c>
      <c r="L15" s="89" t="str">
        <f t="shared" si="0"/>
        <v xml:space="preserve"> 6h m</v>
      </c>
      <c r="M15" s="86" t="str">
        <f t="shared" si="1"/>
        <v/>
      </c>
      <c r="N15" s="26"/>
      <c r="O15" s="27"/>
      <c r="P15" s="28"/>
      <c r="Q15" s="28"/>
      <c r="R15" s="29"/>
    </row>
    <row r="16" spans="2:18" ht="12.75">
      <c r="B16" s="14"/>
      <c r="C16" s="7">
        <f>F5+5</f>
        <v>42441</v>
      </c>
      <c r="D16" s="6"/>
      <c r="E16" s="58"/>
      <c r="F16" s="59"/>
      <c r="G16" s="58"/>
      <c r="H16" s="60"/>
      <c r="I16" s="83"/>
      <c r="J16" s="61"/>
      <c r="K16" s="90" t="str">
        <f t="shared" si="2"/>
        <v>-</v>
      </c>
      <c r="L16" s="91" t="str">
        <f>IF((H16/60+G16)-(F16/60+E16)=0,"-",(TEXT((TRUNC(K16,0))," ####")&amp;"h "&amp;TEXT((K16-TRUNC(K16,0))*60,"###"))&amp;"m")</f>
        <v>-</v>
      </c>
      <c r="M16" s="86" t="str">
        <f t="shared" si="1"/>
        <v/>
      </c>
      <c r="N16" s="30"/>
      <c r="O16" s="27"/>
      <c r="P16" s="28"/>
      <c r="Q16" s="28"/>
      <c r="R16" s="29"/>
    </row>
    <row r="17" spans="2:18" ht="12.75">
      <c r="B17" s="14"/>
      <c r="C17" s="7">
        <f>F5+6</f>
        <v>42442</v>
      </c>
      <c r="D17" s="6"/>
      <c r="E17" s="58"/>
      <c r="F17" s="59"/>
      <c r="G17" s="58"/>
      <c r="H17" s="60"/>
      <c r="I17" s="83"/>
      <c r="J17" s="61"/>
      <c r="K17" s="90" t="str">
        <f t="shared" si="2"/>
        <v>-</v>
      </c>
      <c r="L17" s="91" t="str">
        <f aca="true" t="shared" si="3" ref="L17:L38">IF((H17/60+G17)-(F17/60+E17)=0,"-",(TEXT((TRUNC(K17,0))," ####")&amp;"h "&amp;TEXT((K17-TRUNC(K17,0))*60,"###"))&amp;"m")</f>
        <v>-</v>
      </c>
      <c r="M17" s="86" t="str">
        <f t="shared" si="1"/>
        <v/>
      </c>
      <c r="N17" s="30"/>
      <c r="O17" s="27"/>
      <c r="P17" s="28"/>
      <c r="Q17" s="28"/>
      <c r="R17" s="29"/>
    </row>
    <row r="18" spans="2:18" ht="12.75">
      <c r="B18" s="14" t="s">
        <v>11</v>
      </c>
      <c r="C18" s="7">
        <f>F5+7</f>
        <v>42443</v>
      </c>
      <c r="D18" s="6"/>
      <c r="E18" s="56">
        <v>7</v>
      </c>
      <c r="F18" s="52">
        <v>0</v>
      </c>
      <c r="G18" s="53">
        <v>18</v>
      </c>
      <c r="H18" s="54">
        <v>0</v>
      </c>
      <c r="I18" s="82">
        <v>30</v>
      </c>
      <c r="J18" s="57"/>
      <c r="K18" s="72">
        <f t="shared" si="2"/>
        <v>10.5</v>
      </c>
      <c r="L18" s="89" t="str">
        <f t="shared" si="3"/>
        <v xml:space="preserve"> 10h 30m</v>
      </c>
      <c r="M18" s="86" t="str">
        <f t="shared" si="1"/>
        <v/>
      </c>
      <c r="N18" s="26"/>
      <c r="O18" s="27"/>
      <c r="P18" s="28"/>
      <c r="Q18" s="28"/>
      <c r="R18" s="29"/>
    </row>
    <row r="19" spans="2:18" ht="12.75">
      <c r="B19" s="14" t="s">
        <v>12</v>
      </c>
      <c r="C19" s="7">
        <f>F5+8</f>
        <v>42444</v>
      </c>
      <c r="D19" s="6"/>
      <c r="E19" s="56">
        <v>7</v>
      </c>
      <c r="F19" s="52">
        <v>3</v>
      </c>
      <c r="G19" s="53">
        <v>16</v>
      </c>
      <c r="H19" s="54">
        <v>8</v>
      </c>
      <c r="I19" s="82">
        <v>30</v>
      </c>
      <c r="J19" s="57"/>
      <c r="K19" s="72">
        <f t="shared" si="2"/>
        <v>8.583333333333332</v>
      </c>
      <c r="L19" s="89" t="str">
        <f t="shared" si="3"/>
        <v xml:space="preserve"> 8h 35m</v>
      </c>
      <c r="M19" s="86" t="str">
        <f t="shared" si="1"/>
        <v/>
      </c>
      <c r="N19" s="27"/>
      <c r="O19" s="27"/>
      <c r="P19" s="28"/>
      <c r="Q19" s="28"/>
      <c r="R19" s="29"/>
    </row>
    <row r="20" spans="2:18" ht="12.75">
      <c r="B20" s="14" t="s">
        <v>13</v>
      </c>
      <c r="C20" s="7">
        <f>F5+9</f>
        <v>42445</v>
      </c>
      <c r="D20" s="6"/>
      <c r="E20" s="56">
        <v>7</v>
      </c>
      <c r="F20" s="52">
        <v>0</v>
      </c>
      <c r="G20" s="53">
        <v>17</v>
      </c>
      <c r="H20" s="54">
        <v>40</v>
      </c>
      <c r="I20" s="82">
        <v>30</v>
      </c>
      <c r="J20" s="57"/>
      <c r="K20" s="72">
        <f t="shared" si="2"/>
        <v>10.166666666666668</v>
      </c>
      <c r="L20" s="89" t="str">
        <f t="shared" si="3"/>
        <v xml:space="preserve"> 10h 10m</v>
      </c>
      <c r="M20" s="86" t="str">
        <f t="shared" si="1"/>
        <v/>
      </c>
      <c r="N20" s="27"/>
      <c r="O20" s="27"/>
      <c r="P20" s="28"/>
      <c r="Q20" s="28"/>
      <c r="R20" s="29"/>
    </row>
    <row r="21" spans="2:18" ht="12.75">
      <c r="B21" s="14" t="s">
        <v>14</v>
      </c>
      <c r="C21" s="7">
        <f>F5+10</f>
        <v>42446</v>
      </c>
      <c r="D21" s="6"/>
      <c r="E21" s="56">
        <v>7</v>
      </c>
      <c r="F21" s="52">
        <v>0</v>
      </c>
      <c r="G21" s="53">
        <v>16</v>
      </c>
      <c r="H21" s="54">
        <v>4</v>
      </c>
      <c r="I21" s="82">
        <v>30</v>
      </c>
      <c r="J21" s="57"/>
      <c r="K21" s="72">
        <f t="shared" si="2"/>
        <v>8.566666666666666</v>
      </c>
      <c r="L21" s="89" t="str">
        <f t="shared" si="3"/>
        <v xml:space="preserve"> 8h 34m</v>
      </c>
      <c r="M21" s="86" t="str">
        <f t="shared" si="1"/>
        <v/>
      </c>
      <c r="N21" s="27"/>
      <c r="O21" s="27"/>
      <c r="P21" s="28"/>
      <c r="Q21" s="28"/>
      <c r="R21" s="29"/>
    </row>
    <row r="22" spans="2:18" ht="12.75">
      <c r="B22" s="14" t="s">
        <v>15</v>
      </c>
      <c r="C22" s="7">
        <f>F5+11</f>
        <v>42447</v>
      </c>
      <c r="D22" s="6"/>
      <c r="E22" s="56">
        <v>7</v>
      </c>
      <c r="F22" s="52">
        <v>0</v>
      </c>
      <c r="G22" s="53">
        <v>13</v>
      </c>
      <c r="H22" s="54">
        <v>0</v>
      </c>
      <c r="I22" s="82">
        <v>0</v>
      </c>
      <c r="J22" s="57"/>
      <c r="K22" s="72">
        <f t="shared" si="2"/>
        <v>6</v>
      </c>
      <c r="L22" s="89" t="str">
        <f t="shared" si="3"/>
        <v xml:space="preserve"> 6h m</v>
      </c>
      <c r="M22" s="86" t="str">
        <f t="shared" si="1"/>
        <v/>
      </c>
      <c r="N22" s="27"/>
      <c r="O22" s="27"/>
      <c r="P22" s="31"/>
      <c r="Q22" s="28"/>
      <c r="R22" s="29"/>
    </row>
    <row r="23" spans="2:18" ht="12.75">
      <c r="B23" s="14"/>
      <c r="C23" s="7">
        <f>F5+12</f>
        <v>42448</v>
      </c>
      <c r="D23" s="6"/>
      <c r="E23" s="62"/>
      <c r="F23" s="63"/>
      <c r="G23" s="64"/>
      <c r="H23" s="65"/>
      <c r="I23" s="84"/>
      <c r="J23" s="66"/>
      <c r="K23" s="90" t="str">
        <f t="shared" si="2"/>
        <v>-</v>
      </c>
      <c r="L23" s="91" t="str">
        <f t="shared" si="3"/>
        <v>-</v>
      </c>
      <c r="M23" s="86" t="str">
        <f t="shared" si="1"/>
        <v/>
      </c>
      <c r="N23" s="27"/>
      <c r="O23" s="27"/>
      <c r="P23" s="28"/>
      <c r="Q23" s="28"/>
      <c r="R23" s="29"/>
    </row>
    <row r="24" spans="2:18" ht="12.75">
      <c r="B24" s="14"/>
      <c r="C24" s="7">
        <f>F5+13</f>
        <v>42449</v>
      </c>
      <c r="D24" s="6"/>
      <c r="E24" s="62"/>
      <c r="F24" s="63"/>
      <c r="G24" s="64"/>
      <c r="H24" s="65"/>
      <c r="I24" s="84"/>
      <c r="J24" s="66"/>
      <c r="K24" s="90" t="str">
        <f t="shared" si="2"/>
        <v>-</v>
      </c>
      <c r="L24" s="91" t="str">
        <f t="shared" si="3"/>
        <v>-</v>
      </c>
      <c r="M24" s="86" t="str">
        <f t="shared" si="1"/>
        <v/>
      </c>
      <c r="N24" s="27"/>
      <c r="O24" s="27"/>
      <c r="P24" s="28"/>
      <c r="Q24" s="28"/>
      <c r="R24" s="29"/>
    </row>
    <row r="25" spans="2:18" ht="12.75">
      <c r="B25" s="14" t="s">
        <v>16</v>
      </c>
      <c r="C25" s="7">
        <f>F5+14</f>
        <v>42450</v>
      </c>
      <c r="D25" s="6"/>
      <c r="E25" s="56">
        <v>7</v>
      </c>
      <c r="F25" s="52">
        <v>0</v>
      </c>
      <c r="G25" s="53">
        <v>17</v>
      </c>
      <c r="H25" s="54">
        <v>40</v>
      </c>
      <c r="I25" s="82">
        <v>30</v>
      </c>
      <c r="J25" s="57"/>
      <c r="K25" s="72">
        <f t="shared" si="2"/>
        <v>10.166666666666668</v>
      </c>
      <c r="L25" s="89" t="str">
        <f t="shared" si="3"/>
        <v xml:space="preserve"> 10h 10m</v>
      </c>
      <c r="M25" s="86" t="str">
        <f t="shared" si="1"/>
        <v/>
      </c>
      <c r="N25" s="27"/>
      <c r="O25" s="27"/>
      <c r="P25" s="28"/>
      <c r="Q25" s="28"/>
      <c r="R25" s="29"/>
    </row>
    <row r="26" spans="2:18" ht="12.75">
      <c r="B26" s="14" t="s">
        <v>17</v>
      </c>
      <c r="C26" s="7">
        <f>F5+15</f>
        <v>42451</v>
      </c>
      <c r="D26" s="6"/>
      <c r="E26" s="56">
        <v>7</v>
      </c>
      <c r="F26" s="52">
        <v>0</v>
      </c>
      <c r="G26" s="53">
        <v>14</v>
      </c>
      <c r="H26" s="54">
        <v>44</v>
      </c>
      <c r="I26" s="82">
        <v>30</v>
      </c>
      <c r="J26" s="57"/>
      <c r="K26" s="72">
        <f t="shared" si="2"/>
        <v>7.2333333333333325</v>
      </c>
      <c r="L26" s="89" t="str">
        <f t="shared" si="3"/>
        <v xml:space="preserve"> 7h 14m</v>
      </c>
      <c r="M26" s="86" t="str">
        <f t="shared" si="1"/>
        <v/>
      </c>
      <c r="N26" s="27"/>
      <c r="O26" s="27"/>
      <c r="P26" s="28"/>
      <c r="Q26" s="28"/>
      <c r="R26" s="29"/>
    </row>
    <row r="27" spans="2:18" ht="12.75">
      <c r="B27" s="14" t="s">
        <v>18</v>
      </c>
      <c r="C27" s="7">
        <f>F5+16</f>
        <v>42452</v>
      </c>
      <c r="D27" s="6"/>
      <c r="E27" s="56">
        <v>9</v>
      </c>
      <c r="F27" s="52">
        <v>0</v>
      </c>
      <c r="G27" s="53">
        <v>13</v>
      </c>
      <c r="H27" s="54">
        <v>0</v>
      </c>
      <c r="I27" s="82"/>
      <c r="J27" s="57"/>
      <c r="K27" s="72">
        <f t="shared" si="2"/>
        <v>4</v>
      </c>
      <c r="L27" s="89" t="str">
        <f t="shared" si="3"/>
        <v xml:space="preserve"> 4h m</v>
      </c>
      <c r="M27" s="86" t="str">
        <f t="shared" si="1"/>
        <v/>
      </c>
      <c r="N27" s="27"/>
      <c r="O27" s="27"/>
      <c r="P27" s="28"/>
      <c r="Q27" s="28"/>
      <c r="R27" s="29"/>
    </row>
    <row r="28" spans="2:18" ht="12.75">
      <c r="B28" s="14" t="s">
        <v>19</v>
      </c>
      <c r="C28" s="7">
        <f>F5+17</f>
        <v>42453</v>
      </c>
      <c r="D28" s="6"/>
      <c r="E28" s="56">
        <v>7</v>
      </c>
      <c r="F28" s="52">
        <v>0</v>
      </c>
      <c r="G28" s="53">
        <v>14</v>
      </c>
      <c r="H28" s="54">
        <v>41</v>
      </c>
      <c r="I28" s="82">
        <v>30</v>
      </c>
      <c r="J28" s="57"/>
      <c r="K28" s="72">
        <f t="shared" si="2"/>
        <v>7.183333333333334</v>
      </c>
      <c r="L28" s="89" t="str">
        <f t="shared" si="3"/>
        <v xml:space="preserve"> 7h 11m</v>
      </c>
      <c r="M28" s="86" t="str">
        <f t="shared" si="1"/>
        <v/>
      </c>
      <c r="N28" s="27"/>
      <c r="O28" s="27"/>
      <c r="P28" s="28"/>
      <c r="Q28" s="28"/>
      <c r="R28" s="29"/>
    </row>
    <row r="29" spans="2:18" ht="12.75">
      <c r="B29" s="14" t="s">
        <v>20</v>
      </c>
      <c r="C29" s="7">
        <f>F5+18</f>
        <v>42454</v>
      </c>
      <c r="D29" s="6"/>
      <c r="E29" s="56">
        <v>7</v>
      </c>
      <c r="F29" s="52">
        <v>0</v>
      </c>
      <c r="G29" s="53">
        <v>15</v>
      </c>
      <c r="H29" s="54">
        <v>30</v>
      </c>
      <c r="I29" s="82">
        <v>30</v>
      </c>
      <c r="J29" s="57"/>
      <c r="K29" s="72">
        <f t="shared" si="2"/>
        <v>8</v>
      </c>
      <c r="L29" s="89" t="str">
        <f t="shared" si="3"/>
        <v xml:space="preserve"> 8h m</v>
      </c>
      <c r="M29" s="86" t="str">
        <f t="shared" si="1"/>
        <v/>
      </c>
      <c r="N29" s="27"/>
      <c r="O29" s="27"/>
      <c r="P29" s="28"/>
      <c r="Q29" s="28"/>
      <c r="R29" s="29"/>
    </row>
    <row r="30" spans="2:18" ht="12.75">
      <c r="B30" s="14"/>
      <c r="C30" s="7">
        <f>F5+19</f>
        <v>42455</v>
      </c>
      <c r="D30" s="6"/>
      <c r="E30" s="62"/>
      <c r="F30" s="63"/>
      <c r="G30" s="64"/>
      <c r="H30" s="65"/>
      <c r="I30" s="84"/>
      <c r="J30" s="66"/>
      <c r="K30" s="90" t="str">
        <f t="shared" si="2"/>
        <v>-</v>
      </c>
      <c r="L30" s="91" t="str">
        <f t="shared" si="3"/>
        <v>-</v>
      </c>
      <c r="M30" s="86" t="str">
        <f t="shared" si="1"/>
        <v/>
      </c>
      <c r="N30" s="27"/>
      <c r="O30" s="27"/>
      <c r="P30" s="28"/>
      <c r="Q30" s="28"/>
      <c r="R30" s="29"/>
    </row>
    <row r="31" spans="2:18" ht="12.75">
      <c r="B31" s="14"/>
      <c r="C31" s="7">
        <f>F5+20</f>
        <v>42456</v>
      </c>
      <c r="D31" s="6"/>
      <c r="E31" s="62"/>
      <c r="F31" s="63"/>
      <c r="G31" s="64"/>
      <c r="H31" s="65"/>
      <c r="I31" s="84"/>
      <c r="J31" s="66"/>
      <c r="K31" s="90" t="str">
        <f t="shared" si="2"/>
        <v>-</v>
      </c>
      <c r="L31" s="91" t="str">
        <f t="shared" si="3"/>
        <v>-</v>
      </c>
      <c r="M31" s="86" t="str">
        <f t="shared" si="1"/>
        <v/>
      </c>
      <c r="N31" s="27"/>
      <c r="O31" s="27"/>
      <c r="P31" s="28"/>
      <c r="Q31" s="28"/>
      <c r="R31" s="29"/>
    </row>
    <row r="32" spans="2:18" ht="12.75">
      <c r="B32" s="14" t="s">
        <v>21</v>
      </c>
      <c r="C32" s="7">
        <f>F5+21</f>
        <v>42457</v>
      </c>
      <c r="D32" s="6"/>
      <c r="E32" s="56">
        <v>7</v>
      </c>
      <c r="F32" s="52">
        <v>0</v>
      </c>
      <c r="G32" s="53">
        <v>15</v>
      </c>
      <c r="H32" s="54">
        <v>30</v>
      </c>
      <c r="I32" s="82">
        <v>30</v>
      </c>
      <c r="J32" s="57"/>
      <c r="K32" s="72">
        <f t="shared" si="2"/>
        <v>8</v>
      </c>
      <c r="L32" s="89" t="str">
        <f t="shared" si="3"/>
        <v xml:space="preserve"> 8h m</v>
      </c>
      <c r="M32" s="86" t="str">
        <f t="shared" si="1"/>
        <v/>
      </c>
      <c r="N32" s="27"/>
      <c r="O32" s="27"/>
      <c r="P32" s="28"/>
      <c r="Q32" s="28"/>
      <c r="R32" s="29"/>
    </row>
    <row r="33" spans="2:18" ht="12.75">
      <c r="B33" s="14" t="s">
        <v>22</v>
      </c>
      <c r="C33" s="7">
        <f>F5+22</f>
        <v>42458</v>
      </c>
      <c r="D33" s="6"/>
      <c r="E33" s="56">
        <v>7</v>
      </c>
      <c r="F33" s="52">
        <v>0</v>
      </c>
      <c r="G33" s="53">
        <v>16</v>
      </c>
      <c r="H33" s="54">
        <v>3</v>
      </c>
      <c r="I33" s="82">
        <v>30</v>
      </c>
      <c r="J33" s="57"/>
      <c r="K33" s="72">
        <f t="shared" si="2"/>
        <v>8.55</v>
      </c>
      <c r="L33" s="89" t="str">
        <f t="shared" si="3"/>
        <v xml:space="preserve"> 8h 33m</v>
      </c>
      <c r="M33" s="86" t="str">
        <f t="shared" si="1"/>
        <v/>
      </c>
      <c r="N33" s="27"/>
      <c r="O33" s="27"/>
      <c r="P33" s="28"/>
      <c r="Q33" s="28"/>
      <c r="R33" s="29"/>
    </row>
    <row r="34" spans="2:18" ht="12.75">
      <c r="B34" s="14" t="s">
        <v>23</v>
      </c>
      <c r="C34" s="7">
        <f>F5+23</f>
        <v>42459</v>
      </c>
      <c r="D34" s="6"/>
      <c r="E34" s="56">
        <v>7</v>
      </c>
      <c r="F34" s="52">
        <v>0</v>
      </c>
      <c r="G34" s="53">
        <v>16</v>
      </c>
      <c r="H34" s="54">
        <v>2</v>
      </c>
      <c r="I34" s="82">
        <v>30</v>
      </c>
      <c r="J34" s="57"/>
      <c r="K34" s="72">
        <f t="shared" si="2"/>
        <v>8.533333333333335</v>
      </c>
      <c r="L34" s="89" t="str">
        <f t="shared" si="3"/>
        <v xml:space="preserve"> 8h 32m</v>
      </c>
      <c r="M34" s="86" t="str">
        <f t="shared" si="1"/>
        <v/>
      </c>
      <c r="N34" s="27"/>
      <c r="O34" s="27"/>
      <c r="P34" s="28"/>
      <c r="Q34" s="28"/>
      <c r="R34" s="29"/>
    </row>
    <row r="35" spans="2:18" ht="12.75">
      <c r="B35" s="14" t="s">
        <v>24</v>
      </c>
      <c r="C35" s="7">
        <f>F5+24</f>
        <v>42460</v>
      </c>
      <c r="D35" s="6"/>
      <c r="E35" s="56">
        <v>7</v>
      </c>
      <c r="F35" s="52">
        <v>0</v>
      </c>
      <c r="G35" s="53">
        <v>13</v>
      </c>
      <c r="H35" s="54">
        <v>0</v>
      </c>
      <c r="I35" s="82">
        <v>0</v>
      </c>
      <c r="J35" s="57"/>
      <c r="K35" s="72">
        <f t="shared" si="2"/>
        <v>6</v>
      </c>
      <c r="L35" s="89" t="str">
        <f t="shared" si="3"/>
        <v xml:space="preserve"> 6h m</v>
      </c>
      <c r="M35" s="86" t="str">
        <f t="shared" si="1"/>
        <v/>
      </c>
      <c r="N35" s="27"/>
      <c r="O35" s="27"/>
      <c r="P35" s="28"/>
      <c r="Q35" s="28"/>
      <c r="R35" s="29"/>
    </row>
    <row r="36" spans="2:18" ht="12.75">
      <c r="B36" s="14" t="s">
        <v>25</v>
      </c>
      <c r="C36" s="7">
        <f>F5+25</f>
        <v>42461</v>
      </c>
      <c r="D36" s="6"/>
      <c r="E36" s="56">
        <v>7</v>
      </c>
      <c r="F36" s="52">
        <v>0</v>
      </c>
      <c r="G36" s="53">
        <v>13</v>
      </c>
      <c r="H36" s="54">
        <v>0</v>
      </c>
      <c r="I36" s="82"/>
      <c r="J36" s="57"/>
      <c r="K36" s="72">
        <f t="shared" si="2"/>
        <v>6</v>
      </c>
      <c r="L36" s="89" t="str">
        <f t="shared" si="3"/>
        <v xml:space="preserve"> 6h m</v>
      </c>
      <c r="M36" s="86" t="str">
        <f t="shared" si="1"/>
        <v/>
      </c>
      <c r="N36" s="27"/>
      <c r="O36" s="27"/>
      <c r="P36" s="28"/>
      <c r="Q36" s="28"/>
      <c r="R36" s="29"/>
    </row>
    <row r="37" spans="2:18" ht="12.75">
      <c r="B37" s="5"/>
      <c r="C37" s="7">
        <f>F5+26</f>
        <v>42462</v>
      </c>
      <c r="D37" s="5"/>
      <c r="E37" s="62"/>
      <c r="F37" s="63"/>
      <c r="G37" s="64"/>
      <c r="H37" s="65"/>
      <c r="I37" s="84"/>
      <c r="J37" s="66"/>
      <c r="K37" s="90" t="str">
        <f t="shared" si="2"/>
        <v>-</v>
      </c>
      <c r="L37" s="91" t="str">
        <f t="shared" si="3"/>
        <v>-</v>
      </c>
      <c r="M37" s="86" t="str">
        <f t="shared" si="1"/>
        <v/>
      </c>
      <c r="N37" s="5"/>
      <c r="O37" s="5"/>
      <c r="P37" s="5"/>
      <c r="Q37" s="5"/>
      <c r="R37" s="5"/>
    </row>
    <row r="38" spans="2:18" ht="13.5" thickBot="1">
      <c r="B38" s="5"/>
      <c r="C38" s="7">
        <f>F5+27</f>
        <v>42463</v>
      </c>
      <c r="D38" s="5"/>
      <c r="E38" s="67"/>
      <c r="F38" s="68"/>
      <c r="G38" s="69"/>
      <c r="H38" s="70"/>
      <c r="I38" s="85"/>
      <c r="J38" s="71"/>
      <c r="K38" s="90" t="str">
        <f t="shared" si="2"/>
        <v>-</v>
      </c>
      <c r="L38" s="92" t="str">
        <f t="shared" si="3"/>
        <v>-</v>
      </c>
      <c r="M38" s="86" t="str">
        <f t="shared" si="1"/>
        <v/>
      </c>
      <c r="N38" s="5"/>
      <c r="O38" s="5"/>
      <c r="P38" s="5"/>
      <c r="Q38" s="5"/>
      <c r="R38" s="5"/>
    </row>
    <row r="39" spans="2:18" ht="13.5" thickBot="1">
      <c r="B39" s="12"/>
      <c r="C39" s="12"/>
      <c r="D39" s="6"/>
      <c r="E39" s="24"/>
      <c r="F39" s="24"/>
      <c r="G39" s="32"/>
      <c r="H39" s="32"/>
      <c r="I39" s="32"/>
      <c r="J39" s="32"/>
      <c r="K39" s="33">
        <f>SUM(K11:K38)</f>
        <v>160.00000000000003</v>
      </c>
      <c r="L39" s="87" t="str">
        <f>TEXT((TRUNC(K39,0))," ####")&amp;"h "&amp;TEXT((K39-TRUNC(K39,0))*60,"###")&amp;"m"</f>
        <v xml:space="preserve"> 160h m</v>
      </c>
      <c r="M39" s="34"/>
      <c r="N39" s="27"/>
      <c r="O39" s="27"/>
      <c r="P39" s="28"/>
      <c r="Q39" s="28"/>
      <c r="R39" s="29"/>
    </row>
    <row r="40" spans="1:18" ht="12.75">
      <c r="A40" s="74"/>
      <c r="B40" s="5" t="s">
        <v>26</v>
      </c>
      <c r="C40" s="12"/>
      <c r="D40" s="6"/>
      <c r="E40" s="24"/>
      <c r="F40" s="24"/>
      <c r="G40" s="32"/>
      <c r="H40" s="32"/>
      <c r="I40" s="32"/>
      <c r="J40" s="35">
        <v>160</v>
      </c>
      <c r="K40" s="36"/>
      <c r="L40" s="31"/>
      <c r="M40" s="37"/>
      <c r="N40" s="27"/>
      <c r="O40" s="27"/>
      <c r="P40" s="28"/>
      <c r="Q40" s="28"/>
      <c r="R40" s="29"/>
    </row>
    <row r="41" spans="1:18" ht="20.25" customHeight="1">
      <c r="A41" s="74"/>
      <c r="B41" s="5"/>
      <c r="C41" s="12"/>
      <c r="D41" s="6"/>
      <c r="E41" s="24"/>
      <c r="F41" s="24"/>
      <c r="G41" s="32"/>
      <c r="H41" s="32"/>
      <c r="I41" s="32"/>
      <c r="J41" s="32"/>
      <c r="K41" s="5"/>
      <c r="L41" s="75"/>
      <c r="M41" s="37"/>
      <c r="N41" s="27"/>
      <c r="O41" s="27"/>
      <c r="P41" s="28"/>
      <c r="Q41" s="28"/>
      <c r="R41" s="29"/>
    </row>
    <row r="42" spans="1:18" ht="12.75">
      <c r="A42" s="74"/>
      <c r="B42" s="5" t="s">
        <v>27</v>
      </c>
      <c r="C42" s="12"/>
      <c r="D42" s="6"/>
      <c r="E42" s="24"/>
      <c r="F42" s="24"/>
      <c r="G42" s="32"/>
      <c r="H42" s="32"/>
      <c r="I42" s="32"/>
      <c r="J42" s="32"/>
      <c r="K42" s="36"/>
      <c r="L42" s="38"/>
      <c r="M42" s="37"/>
      <c r="N42" s="27"/>
      <c r="O42" s="27"/>
      <c r="P42" s="28"/>
      <c r="Q42" s="28"/>
      <c r="R42" s="29"/>
    </row>
    <row r="43" spans="1:18" ht="12.75">
      <c r="A43" s="74"/>
      <c r="B43" s="5" t="s">
        <v>28</v>
      </c>
      <c r="C43" s="12"/>
      <c r="D43" s="6"/>
      <c r="E43" s="24"/>
      <c r="F43" s="24"/>
      <c r="G43" s="32"/>
      <c r="H43" s="32"/>
      <c r="I43" s="32"/>
      <c r="J43" s="35">
        <v>0</v>
      </c>
      <c r="K43" s="36"/>
      <c r="L43" s="40"/>
      <c r="M43" s="37"/>
      <c r="N43" s="27"/>
      <c r="O43" s="27"/>
      <c r="P43" s="28"/>
      <c r="Q43" s="28"/>
      <c r="R43" s="29"/>
    </row>
    <row r="44" spans="1:18" ht="12.75">
      <c r="A44" s="74"/>
      <c r="B44" s="5"/>
      <c r="C44" s="12"/>
      <c r="D44" s="6"/>
      <c r="E44" s="32"/>
      <c r="F44" s="41"/>
      <c r="G44" s="41"/>
      <c r="H44" s="41"/>
      <c r="I44" s="41"/>
      <c r="J44" s="41"/>
      <c r="K44" s="36"/>
      <c r="L44" s="42"/>
      <c r="M44" s="41"/>
      <c r="N44" s="41"/>
      <c r="O44" s="27"/>
      <c r="P44" s="17"/>
      <c r="Q44" s="11"/>
      <c r="R44" s="29"/>
    </row>
    <row r="45" spans="1:18" ht="12.75">
      <c r="A45" s="74"/>
      <c r="B45" s="39" t="s">
        <v>29</v>
      </c>
      <c r="C45" s="5"/>
      <c r="D45" s="5"/>
      <c r="E45" s="43"/>
      <c r="F45" s="5"/>
      <c r="G45" s="5"/>
      <c r="H45" s="6"/>
      <c r="I45" s="6"/>
      <c r="J45" s="44" t="str">
        <f>L39</f>
        <v xml:space="preserve"> 160h m</v>
      </c>
      <c r="K45" s="8"/>
      <c r="L45" s="5"/>
      <c r="M45" s="5"/>
      <c r="N45" s="5"/>
      <c r="O45" s="5"/>
      <c r="P45" s="5"/>
      <c r="Q45" s="5"/>
      <c r="R45" s="5"/>
    </row>
    <row r="46" spans="1:18" ht="12.75">
      <c r="A46" s="74"/>
      <c r="B46" s="5"/>
      <c r="C46" s="5"/>
      <c r="D46" s="5"/>
      <c r="E46" s="43"/>
      <c r="F46" s="5"/>
      <c r="G46" s="5"/>
      <c r="H46" s="5"/>
      <c r="I46" s="76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74"/>
      <c r="B47" s="5" t="s">
        <v>27</v>
      </c>
      <c r="C47" s="5"/>
      <c r="D47" s="5"/>
      <c r="E47" s="43"/>
      <c r="F47" s="5"/>
      <c r="G47" s="5"/>
      <c r="H47" s="5"/>
      <c r="I47" s="76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74"/>
      <c r="B48" s="39" t="s">
        <v>30</v>
      </c>
      <c r="C48" s="5"/>
      <c r="D48" s="5"/>
      <c r="E48" s="43"/>
      <c r="F48" s="5"/>
      <c r="G48" s="5"/>
      <c r="H48" s="5"/>
      <c r="I48" s="76"/>
      <c r="J48" s="44">
        <f>IF(K39-J40&lt;0,K39-J40,0)</f>
        <v>0</v>
      </c>
      <c r="K48" s="36"/>
      <c r="L48" s="5"/>
      <c r="M48" s="5"/>
      <c r="N48" s="5"/>
      <c r="O48" s="5"/>
      <c r="P48" s="5"/>
      <c r="Q48" s="5"/>
      <c r="R48" s="5"/>
    </row>
    <row r="49" spans="1:18" ht="12.75">
      <c r="A49" s="74"/>
      <c r="B49" s="5"/>
      <c r="C49" s="5"/>
      <c r="D49" s="5"/>
      <c r="E49" s="43"/>
      <c r="F49" s="5"/>
      <c r="G49" s="5"/>
      <c r="H49" s="5"/>
      <c r="I49" s="76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93" t="s">
        <v>36</v>
      </c>
      <c r="B50" s="39"/>
      <c r="C50" s="5"/>
      <c r="D50" s="5"/>
      <c r="E50" s="43"/>
      <c r="F50" s="5"/>
      <c r="G50" s="5"/>
      <c r="H50" s="5"/>
      <c r="I50" s="76"/>
      <c r="J50" s="5"/>
      <c r="K50" s="45"/>
      <c r="L50" s="5"/>
      <c r="M50" s="5"/>
      <c r="N50" s="5"/>
      <c r="O50" s="5"/>
      <c r="P50" s="5"/>
      <c r="Q50" s="5"/>
      <c r="R50" s="5"/>
    </row>
    <row r="51" spans="1:18" ht="12.75">
      <c r="A51" s="94"/>
      <c r="B51" s="5"/>
      <c r="C51" s="5"/>
      <c r="D51" s="5"/>
      <c r="E51" s="43"/>
      <c r="F51" s="5"/>
      <c r="G51" s="5"/>
      <c r="H51" s="5"/>
      <c r="I51" s="76"/>
      <c r="J51" s="5"/>
      <c r="K51" s="5"/>
      <c r="L51" s="5"/>
      <c r="M51" s="5"/>
      <c r="N51" s="5"/>
      <c r="O51" s="5"/>
      <c r="P51" s="5"/>
      <c r="Q51" s="5"/>
      <c r="R51" s="5"/>
    </row>
    <row r="52" spans="1:18" ht="12.75" customHeight="1">
      <c r="A52" s="94"/>
      <c r="B52" s="5"/>
      <c r="C52" s="5"/>
      <c r="D52" s="5"/>
      <c r="E52" s="43"/>
      <c r="F52" s="5"/>
      <c r="G52" s="5"/>
      <c r="H52" s="5"/>
      <c r="I52" s="76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94"/>
      <c r="B53" s="39"/>
      <c r="C53" s="5"/>
      <c r="D53" s="5"/>
      <c r="E53" s="43"/>
      <c r="F53" s="5"/>
      <c r="G53" s="5"/>
      <c r="H53" s="5"/>
      <c r="I53" s="76"/>
      <c r="J53" s="5"/>
      <c r="K53" s="5"/>
      <c r="L53" s="5"/>
      <c r="M53" s="5"/>
      <c r="N53" s="5"/>
      <c r="O53" s="5"/>
      <c r="P53" s="5"/>
      <c r="Q53" s="5"/>
      <c r="R53" s="5"/>
    </row>
    <row r="54" ht="12.75">
      <c r="A54" s="94"/>
    </row>
    <row r="55" ht="12.75">
      <c r="A55" s="94"/>
    </row>
  </sheetData>
  <sheetProtection selectLockedCells="1"/>
  <mergeCells count="16">
    <mergeCell ref="B1:C3"/>
    <mergeCell ref="E7:L7"/>
    <mergeCell ref="B4:L4"/>
    <mergeCell ref="B7:C7"/>
    <mergeCell ref="B5:C5"/>
    <mergeCell ref="F5:G5"/>
    <mergeCell ref="E1:L1"/>
    <mergeCell ref="E2:L2"/>
    <mergeCell ref="E3:L3"/>
    <mergeCell ref="F6:G6"/>
    <mergeCell ref="A50:A55"/>
    <mergeCell ref="L9:L10"/>
    <mergeCell ref="G9:H9"/>
    <mergeCell ref="E9:F9"/>
    <mergeCell ref="K9:K10"/>
    <mergeCell ref="I9:I10"/>
  </mergeCells>
  <dataValidations count="4">
    <dataValidation errorStyle="information" type="whole" allowBlank="1" showInputMessage="1" showErrorMessage="1" errorTitle="Varování" error="Příchod nemůže být před 6,00 (s výjimkou  přesčasu)" sqref="E11:E38">
      <formula1>6</formula1>
      <formula2>12</formula2>
    </dataValidation>
    <dataValidation type="whole" allowBlank="1" showInputMessage="1" showErrorMessage="1" errorTitle="Chybně zapsané minuty" error="Minuty mohou být v rozsahu 0-59." sqref="F11:F38 H11:H38">
      <formula1>0</formula1>
      <formula2>59</formula2>
    </dataValidation>
    <dataValidation errorStyle="information" type="whole" allowBlank="1" showInputMessage="1" showErrorMessage="1" errorTitle="Varování" error="Odchod nemůže být po 18,00 (s výjimkou  přesčasu)" sqref="G11:G38">
      <formula1>12</formula1>
      <formula2>17</formula2>
    </dataValidation>
    <dataValidation type="whole" operator="greaterThanOrEqual" allowBlank="1" showInputMessage="1" showErrorMessage="1" errorTitle="Chybně zapsané minuty" error="Minuty musí být kladné číslo." sqref="I11:I38">
      <formula1>0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ignoredErrors>
    <ignoredError sqref="B18:B22 B25:B29 B32:B36 B11:B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stavební a životního prostředí</dc:creator>
  <cp:keywords/>
  <dc:description/>
  <cp:lastModifiedBy>Odbor stavební a životního prostředí</cp:lastModifiedBy>
  <dcterms:created xsi:type="dcterms:W3CDTF">2009-05-18T05:02:00Z</dcterms:created>
  <dcterms:modified xsi:type="dcterms:W3CDTF">2016-03-31T12:20:50Z</dcterms:modified>
  <cp:category/>
  <cp:version/>
  <cp:contentType/>
  <cp:contentStatus/>
</cp:coreProperties>
</file>