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udentCoHe\Desktop\"/>
    </mc:Choice>
  </mc:AlternateContent>
  <xr:revisionPtr revIDLastSave="0" documentId="13_ncr:1_{567FE3FF-1639-4265-AAC9-CAB8E5394F89}" xr6:coauthVersionLast="47" xr6:coauthVersionMax="47" xr10:uidLastSave="{00000000-0000-0000-0000-000000000000}"/>
  <bookViews>
    <workbookView xWindow="-120" yWindow="-120" windowWidth="29040" windowHeight="15720" activeTab="2" xr2:uid="{026F8502-23CB-4ED2-B404-A0A78530728F}"/>
  </bookViews>
  <sheets>
    <sheet name="Podrobnosti2" sheetId="7" r:id="rId1"/>
    <sheet name="Podrobnosti3" sheetId="8" r:id="rId2"/>
    <sheet name="kt1" sheetId="2" r:id="rId3"/>
    <sheet name="Podrobnostikt1" sheetId="6" r:id="rId4"/>
    <sheet name="kt2" sheetId="3" r:id="rId5"/>
    <sheet name="kt3" sheetId="4" r:id="rId6"/>
    <sheet name="kt4" sheetId="5" r:id="rId7"/>
    <sheet name="seznam" sheetId="1" r:id="rId8"/>
  </sheets>
  <definedNames>
    <definedName name="Průřez_položka">#N/A</definedName>
    <definedName name="Průřez_rok">#N/A</definedName>
    <definedName name="Průřez_rok1">#N/A</definedName>
  </definedNames>
  <calcPr calcId="191029"/>
  <pivotCaches>
    <pivotCache cacheId="19" r:id="rId9"/>
  </pivotCaches>
  <extLs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<sst xmlns="http://schemas.openxmlformats.org/spreadsheetml/2006/main" count="205" uniqueCount="31">
  <si>
    <t>ev. Číslo</t>
  </si>
  <si>
    <t>pobočka</t>
  </si>
  <si>
    <t>položka</t>
  </si>
  <si>
    <t>rok</t>
  </si>
  <si>
    <t>tržby</t>
  </si>
  <si>
    <t xml:space="preserve">počet  </t>
  </si>
  <si>
    <t>podíl</t>
  </si>
  <si>
    <t>den</t>
  </si>
  <si>
    <t>Praha</t>
  </si>
  <si>
    <t>A</t>
  </si>
  <si>
    <t>Brno</t>
  </si>
  <si>
    <t>Ostrava</t>
  </si>
  <si>
    <t>Olomouc</t>
  </si>
  <si>
    <t>B</t>
  </si>
  <si>
    <t>C</t>
  </si>
  <si>
    <t>Popisky řádků</t>
  </si>
  <si>
    <t>Celkový součet</t>
  </si>
  <si>
    <t>Součet z tržby</t>
  </si>
  <si>
    <t>Průměr z tržby2</t>
  </si>
  <si>
    <t>Počet z tržby2</t>
  </si>
  <si>
    <t>Celkem Součet z tržby</t>
  </si>
  <si>
    <t>Celkem Průměr z tržby2</t>
  </si>
  <si>
    <t>Celkem Počet z tržby2</t>
  </si>
  <si>
    <t xml:space="preserve">Součet z počet  </t>
  </si>
  <si>
    <t xml:space="preserve">praha </t>
  </si>
  <si>
    <t>a</t>
  </si>
  <si>
    <t>b</t>
  </si>
  <si>
    <t>sudé roky</t>
  </si>
  <si>
    <t>Podrobnosti pro Součet z tržby – rok: 2010</t>
  </si>
  <si>
    <t>Podrobnosti pro Součet z tržby – položka: A, pobočka: Brno</t>
  </si>
  <si>
    <t>Podrobnosti pro Součet z tržby – položka: A, pobočka: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</si>
</sst>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/>
  </cellXfs>
  <cellStyles count="1">
    <cellStyle name="Normální" xfId="0" builtinId="0"/>
  </cellStyles>
  <dxfs count="3"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3</xdr:row>
      <xdr:rowOff>123825</xdr:rowOff>
    </xdr:from>
    <xdr:to>
      <xdr:col>6</xdr:col>
      <xdr:colOff>504825</xdr:colOff>
      <xdr:row>12</xdr:row>
      <xdr:rowOff>66675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rok">
              <a:extLst>
                <a:ext uri="{FF2B5EF4-FFF2-40B4-BE49-F238E27FC236}">
                  <a16:creationId xmlns:a16="http://schemas.microsoft.com/office/drawing/2014/main" id="{976FD94F-A56B-7657-CF56-6CBD93578E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24225" y="695325"/>
              <a:ext cx="1828800" cy="1657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1</xdr:row>
      <xdr:rowOff>133350</xdr:rowOff>
    </xdr:from>
    <xdr:to>
      <xdr:col>11</xdr:col>
      <xdr:colOff>57150</xdr:colOff>
      <xdr:row>15</xdr:row>
      <xdr:rowOff>133350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položka">
              <a:extLst>
                <a:ext uri="{FF2B5EF4-FFF2-40B4-BE49-F238E27FC236}">
                  <a16:creationId xmlns:a16="http://schemas.microsoft.com/office/drawing/2014/main" id="{FA39B099-A766-BDDC-76B4-9AF5D1FE2F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ložk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76950" y="32385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600075</xdr:colOff>
      <xdr:row>2</xdr:row>
      <xdr:rowOff>38100</xdr:rowOff>
    </xdr:from>
    <xdr:to>
      <xdr:col>6</xdr:col>
      <xdr:colOff>600075</xdr:colOff>
      <xdr:row>15</xdr:row>
      <xdr:rowOff>123825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rok 1">
              <a:extLst>
                <a:ext uri="{FF2B5EF4-FFF2-40B4-BE49-F238E27FC236}">
                  <a16:creationId xmlns:a16="http://schemas.microsoft.com/office/drawing/2014/main" id="{3E1E5B62-9CE6-16F7-E745-D37527F5B5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71875" y="419100"/>
              <a:ext cx="1828800" cy="2562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udentCoHe" refreshedDate="45741.550883449076" createdVersion="8" refreshedVersion="8" minRefreshableVersion="3" recordCount="36" xr:uid="{2C7E890B-D1AD-434C-A9A7-E5061EEEE60A}">
  <cacheSource type="worksheet">
    <worksheetSource ref="A1:H37" sheet="seznam"/>
  </cacheSource>
  <cacheFields count="8">
    <cacheField name="ev. Číslo" numFmtId="0">
      <sharedItems containsSemiMixedTypes="0" containsString="0" containsNumber="1" containsInteger="1" minValue="1" maxValue="36"/>
    </cacheField>
    <cacheField name="pobočka" numFmtId="0">
      <sharedItems count="4">
        <s v="Praha"/>
        <s v="Brno"/>
        <s v="Ostrava"/>
        <s v="Olomouc"/>
      </sharedItems>
    </cacheField>
    <cacheField name="položka" numFmtId="0">
      <sharedItems count="3">
        <s v="A"/>
        <s v="B"/>
        <s v="C"/>
      </sharedItems>
    </cacheField>
    <cacheField name="rok" numFmtId="0">
      <sharedItems containsSemiMixedTypes="0" containsString="0" containsNumber="1" containsInteger="1" minValue="2010" maxValue="2012" count="3">
        <n v="2010"/>
        <n v="2011"/>
        <n v="2012"/>
      </sharedItems>
    </cacheField>
    <cacheField name="tržby" numFmtId="0">
      <sharedItems containsSemiMixedTypes="0" containsString="0" containsNumber="1" containsInteger="1" minValue="500" maxValue="1000000"/>
    </cacheField>
    <cacheField name="počet  " numFmtId="0">
      <sharedItems containsSemiMixedTypes="0" containsString="0" containsNumber="1" containsInteger="1" minValue="1000" maxValue="10000"/>
    </cacheField>
    <cacheField name="podíl" numFmtId="0">
      <sharedItems containsSemiMixedTypes="0" containsString="0" containsNumber="1" containsInteger="1" minValue="50" maxValue="200"/>
    </cacheField>
    <cacheField name="den" numFmtId="14">
      <sharedItems containsSemiMixedTypes="0" containsNonDate="0" containsDate="1" containsString="0" minDate="2022-01-10T00:00:00" maxDate="2023-12-28T00:00:00"/>
    </cacheField>
  </cacheFields>
  <extLst>
    <ext xmlns:x14="http://schemas.microsoft.com/office/spreadsheetml/2009/9/main" uri="{725AE2AE-9491-48be-B2B4-4EB974FC3084}">
      <x14:pivotCacheDefinition pivotCacheId="30916965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n v="1"/>
    <x v="0"/>
    <x v="0"/>
    <x v="0"/>
    <n v="1000000"/>
    <n v="5000"/>
    <n v="120"/>
    <d v="2023-09-20T00:00:00"/>
  </r>
  <r>
    <n v="2"/>
    <x v="1"/>
    <x v="0"/>
    <x v="0"/>
    <n v="500"/>
    <n v="1000"/>
    <n v="100"/>
    <d v="2022-09-07T00:00:00"/>
  </r>
  <r>
    <n v="3"/>
    <x v="2"/>
    <x v="0"/>
    <x v="0"/>
    <n v="1000"/>
    <n v="5000"/>
    <n v="120"/>
    <d v="2023-05-17T00:00:00"/>
  </r>
  <r>
    <n v="4"/>
    <x v="3"/>
    <x v="0"/>
    <x v="0"/>
    <n v="2000"/>
    <n v="10000"/>
    <n v="120"/>
    <d v="2023-01-11T00:00:00"/>
  </r>
  <r>
    <n v="5"/>
    <x v="0"/>
    <x v="1"/>
    <x v="0"/>
    <n v="1000"/>
    <n v="5000"/>
    <n v="120"/>
    <d v="2023-10-04T00:00:00"/>
  </r>
  <r>
    <n v="6"/>
    <x v="1"/>
    <x v="1"/>
    <x v="0"/>
    <n v="1000"/>
    <n v="1000"/>
    <n v="50"/>
    <d v="2022-09-21T00:00:00"/>
  </r>
  <r>
    <n v="7"/>
    <x v="2"/>
    <x v="1"/>
    <x v="0"/>
    <n v="1000"/>
    <n v="5000"/>
    <n v="120"/>
    <d v="2023-05-31T00:00:00"/>
  </r>
  <r>
    <n v="8"/>
    <x v="3"/>
    <x v="1"/>
    <x v="0"/>
    <n v="500"/>
    <n v="10000"/>
    <n v="100"/>
    <d v="2023-01-25T00:00:00"/>
  </r>
  <r>
    <n v="9"/>
    <x v="0"/>
    <x v="2"/>
    <x v="0"/>
    <n v="1000"/>
    <n v="5000"/>
    <n v="120"/>
    <d v="2023-10-18T00:00:00"/>
  </r>
  <r>
    <n v="10"/>
    <x v="1"/>
    <x v="2"/>
    <x v="0"/>
    <n v="1000"/>
    <n v="1000"/>
    <n v="100"/>
    <d v="2023-10-05T00:00:00"/>
  </r>
  <r>
    <n v="11"/>
    <x v="2"/>
    <x v="2"/>
    <x v="0"/>
    <n v="2000"/>
    <n v="5000"/>
    <n v="120"/>
    <d v="2023-06-14T00:00:00"/>
  </r>
  <r>
    <n v="12"/>
    <x v="3"/>
    <x v="2"/>
    <x v="0"/>
    <n v="1000"/>
    <n v="10000"/>
    <n v="200"/>
    <d v="2023-02-08T00:00:00"/>
  </r>
  <r>
    <n v="13"/>
    <x v="0"/>
    <x v="0"/>
    <x v="1"/>
    <n v="1000"/>
    <n v="5000"/>
    <n v="120"/>
    <d v="2023-11-01T00:00:00"/>
  </r>
  <r>
    <n v="14"/>
    <x v="1"/>
    <x v="0"/>
    <x v="1"/>
    <n v="500"/>
    <n v="1000"/>
    <n v="200"/>
    <d v="2022-10-19T00:00:00"/>
  </r>
  <r>
    <n v="15"/>
    <x v="2"/>
    <x v="0"/>
    <x v="1"/>
    <n v="1000"/>
    <n v="5000"/>
    <n v="120"/>
    <d v="2023-06-28T00:00:00"/>
  </r>
  <r>
    <n v="16"/>
    <x v="3"/>
    <x v="0"/>
    <x v="1"/>
    <n v="1000"/>
    <n v="10000"/>
    <n v="50"/>
    <d v="2023-02-22T00:00:00"/>
  </r>
  <r>
    <n v="17"/>
    <x v="0"/>
    <x v="1"/>
    <x v="1"/>
    <n v="1000"/>
    <n v="5000"/>
    <n v="120"/>
    <d v="2023-11-15T00:00:00"/>
  </r>
  <r>
    <n v="18"/>
    <x v="1"/>
    <x v="1"/>
    <x v="1"/>
    <n v="2000"/>
    <n v="1000"/>
    <n v="120"/>
    <d v="2022-11-02T00:00:00"/>
  </r>
  <r>
    <n v="19"/>
    <x v="2"/>
    <x v="1"/>
    <x v="1"/>
    <n v="1000"/>
    <n v="5000"/>
    <n v="200"/>
    <d v="2022-07-12T00:00:00"/>
  </r>
  <r>
    <n v="20"/>
    <x v="3"/>
    <x v="1"/>
    <x v="1"/>
    <n v="500"/>
    <n v="10000"/>
    <n v="200"/>
    <d v="2023-03-08T00:00:00"/>
  </r>
  <r>
    <n v="21"/>
    <x v="0"/>
    <x v="2"/>
    <x v="1"/>
    <n v="1000"/>
    <n v="5000"/>
    <n v="120"/>
    <d v="2023-11-29T00:00:00"/>
  </r>
  <r>
    <n v="22"/>
    <x v="1"/>
    <x v="2"/>
    <x v="1"/>
    <n v="1000"/>
    <n v="1000"/>
    <n v="100"/>
    <d v="2022-11-16T00:00:00"/>
  </r>
  <r>
    <n v="23"/>
    <x v="2"/>
    <x v="2"/>
    <x v="1"/>
    <n v="1000"/>
    <n v="5000"/>
    <n v="120"/>
    <d v="2023-07-26T00:00:00"/>
  </r>
  <r>
    <n v="24"/>
    <x v="3"/>
    <x v="2"/>
    <x v="1"/>
    <n v="1000"/>
    <n v="10000"/>
    <n v="120"/>
    <d v="2023-03-22T00:00:00"/>
  </r>
  <r>
    <n v="25"/>
    <x v="0"/>
    <x v="0"/>
    <x v="2"/>
    <n v="1000"/>
    <n v="5000"/>
    <n v="120"/>
    <d v="2023-12-13T00:00:00"/>
  </r>
  <r>
    <n v="6"/>
    <x v="1"/>
    <x v="0"/>
    <x v="2"/>
    <n v="1000"/>
    <n v="1000"/>
    <n v="120"/>
    <d v="2022-11-30T00:00:00"/>
  </r>
  <r>
    <n v="27"/>
    <x v="2"/>
    <x v="0"/>
    <x v="2"/>
    <n v="2000"/>
    <n v="5000"/>
    <n v="120"/>
    <d v="2023-08-09T00:00:00"/>
  </r>
  <r>
    <n v="28"/>
    <x v="3"/>
    <x v="0"/>
    <x v="2"/>
    <n v="1000"/>
    <n v="10000"/>
    <n v="120"/>
    <d v="2023-04-05T00:00:00"/>
  </r>
  <r>
    <n v="29"/>
    <x v="0"/>
    <x v="1"/>
    <x v="2"/>
    <n v="1000"/>
    <n v="5000"/>
    <n v="50"/>
    <d v="2023-12-27T00:00:00"/>
  </r>
  <r>
    <n v="30"/>
    <x v="1"/>
    <x v="1"/>
    <x v="2"/>
    <n v="1000"/>
    <n v="1000"/>
    <n v="120"/>
    <d v="2022-12-14T00:00:00"/>
  </r>
  <r>
    <n v="31"/>
    <x v="2"/>
    <x v="1"/>
    <x v="2"/>
    <n v="1000"/>
    <n v="5000"/>
    <n v="100"/>
    <d v="2023-08-23T00:00:00"/>
  </r>
  <r>
    <n v="32"/>
    <x v="3"/>
    <x v="1"/>
    <x v="2"/>
    <n v="500"/>
    <n v="10000"/>
    <n v="120"/>
    <d v="2023-04-19T00:00:00"/>
  </r>
  <r>
    <n v="33"/>
    <x v="0"/>
    <x v="2"/>
    <x v="2"/>
    <n v="1000"/>
    <n v="5000"/>
    <n v="120"/>
    <d v="2022-01-10T00:00:00"/>
  </r>
  <r>
    <n v="34"/>
    <x v="1"/>
    <x v="2"/>
    <x v="2"/>
    <n v="1000"/>
    <n v="1000"/>
    <n v="50"/>
    <d v="2022-12-28T00:00:00"/>
  </r>
  <r>
    <n v="35"/>
    <x v="2"/>
    <x v="2"/>
    <x v="2"/>
    <n v="1000"/>
    <n v="5000"/>
    <n v="120"/>
    <d v="2023-09-06T00:00:00"/>
  </r>
  <r>
    <n v="36"/>
    <x v="3"/>
    <x v="2"/>
    <x v="2"/>
    <n v="5000"/>
    <n v="10000"/>
    <n v="200"/>
    <d v="2023-05-0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B5CCF4-70AC-4E36-9994-FE11E7896B5C}" name="Kontingenční tabulka1" cacheId="19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B19" firstHeaderRow="1" firstDataRow="1" firstDataCol="1"/>
  <pivotFields count="8">
    <pivotField showAll="0"/>
    <pivotField axis="axisRow" showAll="0">
      <items count="5">
        <item x="1"/>
        <item x="3"/>
        <item x="2"/>
        <item x="0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showAll="0"/>
    <pivotField showAll="0"/>
    <pivotField showAll="0"/>
    <pivotField numFmtId="14" showAll="0"/>
  </pivotFields>
  <rowFields count="2">
    <field x="2"/>
    <field x="1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Součet z tržby" fld="4" baseField="0" baseItem="0"/>
  </dataField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EFC73-F386-46F9-A246-11FFFC035E13}" name="Kontingenční tabulka2" cacheId="19" dataOnRows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B18" firstHeaderRow="1" firstDataRow="1" firstDataCol="1"/>
  <pivotFields count="8"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numFmtId="14" showAll="0"/>
  </pivotFields>
  <rowFields count="2">
    <field x="3"/>
    <field x="-2"/>
  </rowFields>
  <rowItems count="15">
    <i>
      <x/>
    </i>
    <i r="1">
      <x/>
    </i>
    <i r="1" i="1">
      <x v="1"/>
    </i>
    <i r="1" i="2">
      <x v="2"/>
    </i>
    <i>
      <x v="1"/>
    </i>
    <i r="1">
      <x/>
    </i>
    <i r="1" i="1">
      <x v="1"/>
    </i>
    <i r="1" i="2">
      <x v="2"/>
    </i>
    <i>
      <x v="2"/>
    </i>
    <i r="1">
      <x/>
    </i>
    <i r="1" i="1">
      <x v="1"/>
    </i>
    <i r="1" i="2">
      <x v="2"/>
    </i>
    <i t="grand">
      <x/>
    </i>
    <i t="grand" i="1">
      <x/>
    </i>
    <i t="grand" i="2">
      <x/>
    </i>
  </rowItems>
  <colItems count="1">
    <i/>
  </colItems>
  <dataFields count="3">
    <dataField name="Součet z tržby" fld="4" baseField="0" baseItem="0"/>
    <dataField name="Průměr z tržby2" fld="4" subtotal="average" baseField="0" baseItem="1"/>
    <dataField name="Počet z tržby2" fld="4" subtotal="count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FDFC29-4FD3-4778-AFDA-35834FDB2FA5}" name="Kontingenční tabulka3" cacheId="19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B20" firstHeaderRow="1" firstDataRow="1" firstDataCol="1"/>
  <pivotFields count="8">
    <pivotField showAll="0"/>
    <pivotField axis="axisRow" showAll="0">
      <items count="5">
        <item x="1"/>
        <item x="3"/>
        <item x="2"/>
        <item x="0"/>
        <item t="default"/>
      </items>
    </pivotField>
    <pivotField axis="axisRow" showAll="0">
      <items count="4">
        <item x="0"/>
        <item x="1"/>
        <item x="2"/>
        <item t="default"/>
      </items>
    </pivotField>
    <pivotField multipleItemSelectionAllowed="1" showAll="0">
      <items count="4">
        <item h="1" x="0"/>
        <item h="1" x="1"/>
        <item x="2"/>
        <item t="default"/>
      </items>
    </pivotField>
    <pivotField dataField="1" showAll="0"/>
    <pivotField showAll="0"/>
    <pivotField showAll="0"/>
    <pivotField numFmtId="14" showAll="0"/>
  </pivotFields>
  <rowFields count="2">
    <field x="1"/>
    <field x="2"/>
  </rowFields>
  <rowItems count="17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 t="grand">
      <x/>
    </i>
  </rowItems>
  <colItems count="1">
    <i/>
  </colItems>
  <dataFields count="1">
    <dataField name="Součet z tržby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39B266-9213-426B-91A0-8B3C2BF35383}" name="Kontingenční tabulka5" cacheId="19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C8" firstHeaderRow="0" firstDataRow="1" firstDataCol="1"/>
  <pivotFields count="8">
    <pivotField showAll="0"/>
    <pivotField axis="axisRow" showAll="0">
      <items count="5">
        <item x="1"/>
        <item x="3"/>
        <item x="2"/>
        <item x="0"/>
        <item t="default"/>
      </items>
    </pivotField>
    <pivotField showAll="0">
      <items count="4">
        <item h="1" x="0"/>
        <item h="1" x="1"/>
        <item x="2"/>
        <item t="default"/>
      </items>
    </pivotField>
    <pivotField showAll="0">
      <items count="4">
        <item x="0"/>
        <item h="1" x="1"/>
        <item h="1" x="2"/>
        <item t="default"/>
      </items>
    </pivotField>
    <pivotField dataField="1" showAll="0"/>
    <pivotField dataField="1" showAll="0"/>
    <pivotField showAll="0"/>
    <pivotField numFmtId="1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počet  " fld="5" baseField="0" baseItem="0"/>
    <dataField name="Součet z tržby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rok" xr10:uid="{2FD7E196-51C1-4E1C-9828-B525403E9D78}" sourceName="rok">
  <pivotTables>
    <pivotTable tabId="4" name="Kontingenční tabulka3"/>
  </pivotTables>
  <data>
    <tabular pivotCacheId="309169654">
      <items count="3">
        <i x="0"/>
        <i x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položka" xr10:uid="{BB7F6D89-45E9-489A-AFB7-BEBD1B7BFAE4}" sourceName="položka">
  <pivotTables>
    <pivotTable tabId="5" name="Kontingenční tabulka5"/>
  </pivotTables>
  <data>
    <tabular pivotCacheId="309169654">
      <items count="3">
        <i x="0"/>
        <i x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rok1" xr10:uid="{FFCC6222-E6D3-468F-93FC-98732C4557C6}" sourceName="rok">
  <pivotTables>
    <pivotTable tabId="5" name="Kontingenční tabulka5"/>
  </pivotTables>
  <data>
    <tabular pivotCacheId="309169654">
      <items count="3">
        <i x="0" s="1"/>
        <i x="1"/>
        <i x="2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" xr10:uid="{CE9E0C4A-3C45-45CE-B177-C58051DDB660}" cache="Průřez_rok" caption="rok" rowHeight="25717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ložka" xr10:uid="{3A508DF6-697B-4BA3-AB86-426263035179}" cache="Průřez_položka" caption="položka" rowHeight="257175"/>
  <slicer name="rok 1" xr10:uid="{1B5F3318-87AD-4356-A04E-C66508F6D4B8}" cache="Průřez_rok1" caption="rok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C4D240-4D85-4FBA-AE95-221E325F405D}" name="Tabulka2" displayName="Tabulka2" ref="A3:H6" totalsRowShown="0">
  <autoFilter ref="A3:H6" xr:uid="{00C4D240-4D85-4FBA-AE95-221E325F405D}"/>
  <sortState xmlns:xlrd2="http://schemas.microsoft.com/office/spreadsheetml/2017/richdata2" ref="A4:H6">
    <sortCondition ref="E3:E6"/>
  </sortState>
  <tableColumns count="8">
    <tableColumn id="1" xr3:uid="{2FA2BB93-BD9C-4FED-A80A-2011E71B0365}" name="ev. Číslo"/>
    <tableColumn id="2" xr3:uid="{8A77C9A7-5BC6-4D76-91DA-15BEC11F0ED9}" name="pobočka"/>
    <tableColumn id="3" xr3:uid="{1477A5EF-C98D-445B-B40D-383FB4865EAC}" name="položka"/>
    <tableColumn id="4" xr3:uid="{51B7E83E-9998-4BEC-BEB3-E234F597B1B9}" name="rok"/>
    <tableColumn id="5" xr3:uid="{D6FC12B3-C8E6-46EA-88B3-8B0CAE212AAF}" name="tržby"/>
    <tableColumn id="6" xr3:uid="{4EFA850E-1E63-4B49-A47B-5482E68F862B}" name="počet  "/>
    <tableColumn id="7" xr3:uid="{2C378F9E-1F9A-4B60-8BA8-9FE23F7F3D5A}" name="podíl"/>
    <tableColumn id="8" xr3:uid="{8F29A6A7-4CEC-4280-9700-AC2715B40897}" name="den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FE7F46-685D-49DE-92A2-11C3863A1E8C}" name="Tabulka3" displayName="Tabulka3" ref="A3:H6" totalsRowShown="0">
  <autoFilter ref="A3:H6" xr:uid="{3EFE7F46-685D-49DE-92A2-11C3863A1E8C}"/>
  <sortState xmlns:xlrd2="http://schemas.microsoft.com/office/spreadsheetml/2017/richdata2" ref="A4:H6">
    <sortCondition ref="E3:E6"/>
  </sortState>
  <tableColumns count="8">
    <tableColumn id="1" xr3:uid="{64D4A47D-F100-4172-AA43-3C640D1F8A8A}" name="ev. Číslo"/>
    <tableColumn id="2" xr3:uid="{54CA6FE2-ED85-438A-BAC0-74030877DA5F}" name="pobočka"/>
    <tableColumn id="3" xr3:uid="{02F16FC1-EE0B-4CD1-93A7-3CE9341E72D9}" name="položka"/>
    <tableColumn id="4" xr3:uid="{52B7F06C-A68C-4EAB-B19F-E6A8BC4B9559}" name="rok"/>
    <tableColumn id="5" xr3:uid="{321CC3B6-950A-4E6C-86CE-17223C8B5B8A}" name="tržby"/>
    <tableColumn id="6" xr3:uid="{FB92A91F-B67F-4296-B517-1FE08567B55D}" name="počet  "/>
    <tableColumn id="7" xr3:uid="{BB583359-6FF6-4471-8195-F9A242F8EB3F}" name="podíl"/>
    <tableColumn id="8" xr3:uid="{2D78BEA7-E775-47BB-BC02-CB88A2171774}" name="den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1E9CAF-4E49-4094-8640-8460F8EF5F74}" name="Tabulka1" displayName="Tabulka1" ref="A3:H15" totalsRowShown="0">
  <autoFilter ref="A3:H15" xr:uid="{CD1E9CAF-4E49-4094-8640-8460F8EF5F74}"/>
  <sortState xmlns:xlrd2="http://schemas.microsoft.com/office/spreadsheetml/2017/richdata2" ref="A4:H15">
    <sortCondition ref="E3:E15"/>
  </sortState>
  <tableColumns count="8">
    <tableColumn id="1" xr3:uid="{3425F134-CC3C-454F-893B-EB1A53AA6E98}" name="ev. Číslo"/>
    <tableColumn id="2" xr3:uid="{3D852E70-F12B-43C5-9FE7-D3132E45A580}" name="pobočka"/>
    <tableColumn id="3" xr3:uid="{BF02C720-5A99-4A8D-9CF6-14CFBF651CBE}" name="položka"/>
    <tableColumn id="4" xr3:uid="{5D8E445F-7D92-4E8E-8058-51290702E26D}" name="rok"/>
    <tableColumn id="5" xr3:uid="{20547757-1526-47AC-AFDE-AAE3E3A0346F}" name="tržby"/>
    <tableColumn id="6" xr3:uid="{87E8F558-FF3D-4DBD-859E-6972B9D6717B}" name="počet  "/>
    <tableColumn id="7" xr3:uid="{4D659006-D20B-4F68-8822-38104DC55204}" name="podíl"/>
    <tableColumn id="8" xr3:uid="{4FCC96DF-2C9D-4AA2-93C2-E6FD44B70CFF}" name="de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6DC0-0953-46FC-82FD-0ADD472F9704}">
  <dimension ref="A1:H6"/>
  <sheetViews>
    <sheetView workbookViewId="0">
      <selection activeCell="A3" sqref="A3:H6"/>
    </sheetView>
  </sheetViews>
  <sheetFormatPr defaultRowHeight="15" x14ac:dyDescent="0.25"/>
  <cols>
    <col min="1" max="1" width="11.140625" bestFit="1" customWidth="1"/>
    <col min="2" max="2" width="10.85546875" bestFit="1" customWidth="1"/>
    <col min="3" max="3" width="10.140625" bestFit="1" customWidth="1"/>
    <col min="4" max="7" width="9.28515625" bestFit="1" customWidth="1"/>
    <col min="8" max="8" width="10.140625" bestFit="1" customWidth="1"/>
  </cols>
  <sheetData>
    <row r="1" spans="1:8" x14ac:dyDescent="0.25">
      <c r="A1" s="7" t="s">
        <v>29</v>
      </c>
    </row>
    <row r="3" spans="1:8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25">
      <c r="A4">
        <v>2</v>
      </c>
      <c r="B4" t="s">
        <v>10</v>
      </c>
      <c r="C4" t="s">
        <v>9</v>
      </c>
      <c r="D4">
        <v>2010</v>
      </c>
      <c r="E4">
        <v>500</v>
      </c>
      <c r="F4">
        <v>1000</v>
      </c>
      <c r="G4">
        <v>100</v>
      </c>
      <c r="H4" s="1">
        <v>44811</v>
      </c>
    </row>
    <row r="5" spans="1:8" x14ac:dyDescent="0.25">
      <c r="A5">
        <v>14</v>
      </c>
      <c r="B5" t="s">
        <v>10</v>
      </c>
      <c r="C5" t="s">
        <v>9</v>
      </c>
      <c r="D5">
        <v>2011</v>
      </c>
      <c r="E5">
        <v>500</v>
      </c>
      <c r="F5">
        <v>1000</v>
      </c>
      <c r="G5">
        <v>200</v>
      </c>
      <c r="H5" s="1">
        <v>44853</v>
      </c>
    </row>
    <row r="6" spans="1:8" x14ac:dyDescent="0.25">
      <c r="A6">
        <v>6</v>
      </c>
      <c r="B6" t="s">
        <v>10</v>
      </c>
      <c r="C6" t="s">
        <v>9</v>
      </c>
      <c r="D6">
        <v>2012</v>
      </c>
      <c r="E6">
        <v>1000</v>
      </c>
      <c r="F6">
        <v>1000</v>
      </c>
      <c r="G6">
        <v>120</v>
      </c>
      <c r="H6" s="1">
        <v>44895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C92FF-680C-40DA-AB54-707AFE739D60}">
  <dimension ref="A1:H6"/>
  <sheetViews>
    <sheetView topLeftCell="A2" workbookViewId="0">
      <selection activeCell="E37" sqref="E37"/>
    </sheetView>
  </sheetViews>
  <sheetFormatPr defaultRowHeight="15" x14ac:dyDescent="0.25"/>
  <cols>
    <col min="1" max="1" width="11.140625" bestFit="1" customWidth="1"/>
    <col min="2" max="2" width="10.85546875" bestFit="1" customWidth="1"/>
    <col min="3" max="3" width="10.140625" bestFit="1" customWidth="1"/>
    <col min="4" max="7" width="9.28515625" bestFit="1" customWidth="1"/>
    <col min="8" max="8" width="10.140625" bestFit="1" customWidth="1"/>
  </cols>
  <sheetData>
    <row r="1" spans="1:8" x14ac:dyDescent="0.25">
      <c r="A1" s="7" t="s">
        <v>30</v>
      </c>
    </row>
    <row r="3" spans="1:8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25">
      <c r="A4">
        <v>25</v>
      </c>
      <c r="B4" t="s">
        <v>8</v>
      </c>
      <c r="C4" t="s">
        <v>9</v>
      </c>
      <c r="D4">
        <v>2012</v>
      </c>
      <c r="E4">
        <v>1000</v>
      </c>
      <c r="F4">
        <v>5000</v>
      </c>
      <c r="G4">
        <v>120</v>
      </c>
      <c r="H4" s="1">
        <v>45273</v>
      </c>
    </row>
    <row r="5" spans="1:8" x14ac:dyDescent="0.25">
      <c r="A5">
        <v>13</v>
      </c>
      <c r="B5" t="s">
        <v>8</v>
      </c>
      <c r="C5" t="s">
        <v>9</v>
      </c>
      <c r="D5">
        <v>2011</v>
      </c>
      <c r="E5">
        <v>1000</v>
      </c>
      <c r="F5">
        <v>5000</v>
      </c>
      <c r="G5">
        <v>120</v>
      </c>
      <c r="H5" s="1">
        <v>45231</v>
      </c>
    </row>
    <row r="6" spans="1:8" x14ac:dyDescent="0.25">
      <c r="A6">
        <v>1</v>
      </c>
      <c r="B6" t="s">
        <v>8</v>
      </c>
      <c r="C6" t="s">
        <v>9</v>
      </c>
      <c r="D6">
        <v>2010</v>
      </c>
      <c r="E6">
        <v>1000000</v>
      </c>
      <c r="F6">
        <v>5000</v>
      </c>
      <c r="G6">
        <v>120</v>
      </c>
      <c r="H6" s="1">
        <v>45189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AA59-144D-4810-BC0B-342AB0E82E42}">
  <dimension ref="A3:B19"/>
  <sheetViews>
    <sheetView tabSelected="1" workbookViewId="0">
      <selection activeCell="B17" sqref="B17"/>
    </sheetView>
  </sheetViews>
  <sheetFormatPr defaultRowHeight="15" x14ac:dyDescent="0.25"/>
  <cols>
    <col min="1" max="1" width="15.85546875" bestFit="1" customWidth="1"/>
    <col min="2" max="2" width="13.5703125" bestFit="1" customWidth="1"/>
    <col min="3" max="3" width="11.85546875" bestFit="1" customWidth="1"/>
    <col min="4" max="4" width="6" bestFit="1" customWidth="1"/>
    <col min="5" max="6" width="15" bestFit="1" customWidth="1"/>
  </cols>
  <sheetData>
    <row r="3" spans="1:2" x14ac:dyDescent="0.25">
      <c r="A3" s="3" t="s">
        <v>15</v>
      </c>
      <c r="B3" t="s">
        <v>17</v>
      </c>
    </row>
    <row r="4" spans="1:2" x14ac:dyDescent="0.25">
      <c r="A4" s="4" t="s">
        <v>9</v>
      </c>
      <c r="B4" s="5">
        <v>1012000</v>
      </c>
    </row>
    <row r="5" spans="1:2" x14ac:dyDescent="0.25">
      <c r="A5" s="6" t="s">
        <v>10</v>
      </c>
      <c r="B5" s="5">
        <v>2000</v>
      </c>
    </row>
    <row r="6" spans="1:2" x14ac:dyDescent="0.25">
      <c r="A6" s="6" t="s">
        <v>12</v>
      </c>
      <c r="B6" s="5">
        <v>4000</v>
      </c>
    </row>
    <row r="7" spans="1:2" x14ac:dyDescent="0.25">
      <c r="A7" s="6" t="s">
        <v>11</v>
      </c>
      <c r="B7" s="5">
        <v>4000</v>
      </c>
    </row>
    <row r="8" spans="1:2" x14ac:dyDescent="0.25">
      <c r="A8" s="6" t="s">
        <v>8</v>
      </c>
      <c r="B8" s="5">
        <v>1002000</v>
      </c>
    </row>
    <row r="9" spans="1:2" x14ac:dyDescent="0.25">
      <c r="A9" s="4" t="s">
        <v>13</v>
      </c>
      <c r="B9" s="5">
        <v>11500</v>
      </c>
    </row>
    <row r="10" spans="1:2" x14ac:dyDescent="0.25">
      <c r="A10" s="6" t="s">
        <v>10</v>
      </c>
      <c r="B10" s="5">
        <v>4000</v>
      </c>
    </row>
    <row r="11" spans="1:2" x14ac:dyDescent="0.25">
      <c r="A11" s="6" t="s">
        <v>12</v>
      </c>
      <c r="B11" s="5">
        <v>1500</v>
      </c>
    </row>
    <row r="12" spans="1:2" x14ac:dyDescent="0.25">
      <c r="A12" s="6" t="s">
        <v>11</v>
      </c>
      <c r="B12" s="5">
        <v>3000</v>
      </c>
    </row>
    <row r="13" spans="1:2" x14ac:dyDescent="0.25">
      <c r="A13" s="6" t="s">
        <v>8</v>
      </c>
      <c r="B13" s="5">
        <v>3000</v>
      </c>
    </row>
    <row r="14" spans="1:2" x14ac:dyDescent="0.25">
      <c r="A14" s="4" t="s">
        <v>14</v>
      </c>
      <c r="B14" s="5">
        <v>17000</v>
      </c>
    </row>
    <row r="15" spans="1:2" x14ac:dyDescent="0.25">
      <c r="A15" s="6" t="s">
        <v>10</v>
      </c>
      <c r="B15" s="5">
        <v>3000</v>
      </c>
    </row>
    <row r="16" spans="1:2" x14ac:dyDescent="0.25">
      <c r="A16" s="6" t="s">
        <v>12</v>
      </c>
      <c r="B16" s="5">
        <v>7000</v>
      </c>
    </row>
    <row r="17" spans="1:2" x14ac:dyDescent="0.25">
      <c r="A17" s="6" t="s">
        <v>11</v>
      </c>
      <c r="B17" s="5">
        <v>4000</v>
      </c>
    </row>
    <row r="18" spans="1:2" x14ac:dyDescent="0.25">
      <c r="A18" s="6" t="s">
        <v>8</v>
      </c>
      <c r="B18" s="5">
        <v>3000</v>
      </c>
    </row>
    <row r="19" spans="1:2" x14ac:dyDescent="0.25">
      <c r="A19" s="4" t="s">
        <v>16</v>
      </c>
      <c r="B19" s="5">
        <v>1040500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DBA9-FA52-48F2-BDE5-E7F467B8850A}">
  <dimension ref="A1:H15"/>
  <sheetViews>
    <sheetView workbookViewId="0">
      <selection activeCell="A3" sqref="A3:H15"/>
    </sheetView>
  </sheetViews>
  <sheetFormatPr defaultRowHeight="15" x14ac:dyDescent="0.25"/>
  <cols>
    <col min="1" max="1" width="11.140625" bestFit="1" customWidth="1"/>
    <col min="2" max="2" width="10.85546875" bestFit="1" customWidth="1"/>
    <col min="3" max="3" width="10.140625" bestFit="1" customWidth="1"/>
    <col min="4" max="7" width="9.28515625" bestFit="1" customWidth="1"/>
    <col min="8" max="8" width="10.140625" bestFit="1" customWidth="1"/>
  </cols>
  <sheetData>
    <row r="1" spans="1:8" x14ac:dyDescent="0.25">
      <c r="A1" s="7" t="s">
        <v>28</v>
      </c>
    </row>
    <row r="3" spans="1:8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25">
      <c r="A4">
        <v>2</v>
      </c>
      <c r="B4" t="s">
        <v>10</v>
      </c>
      <c r="C4" t="s">
        <v>9</v>
      </c>
      <c r="D4">
        <v>2010</v>
      </c>
      <c r="E4">
        <v>500</v>
      </c>
      <c r="F4">
        <v>1000</v>
      </c>
      <c r="G4">
        <v>100</v>
      </c>
      <c r="H4" s="1">
        <v>44811</v>
      </c>
    </row>
    <row r="5" spans="1:8" x14ac:dyDescent="0.25">
      <c r="A5">
        <v>8</v>
      </c>
      <c r="B5" t="s">
        <v>12</v>
      </c>
      <c r="C5" t="s">
        <v>13</v>
      </c>
      <c r="D5">
        <v>2010</v>
      </c>
      <c r="E5">
        <v>500</v>
      </c>
      <c r="F5">
        <v>10000</v>
      </c>
      <c r="G5">
        <v>100</v>
      </c>
      <c r="H5" s="1">
        <v>44951</v>
      </c>
    </row>
    <row r="6" spans="1:8" x14ac:dyDescent="0.25">
      <c r="A6">
        <v>3</v>
      </c>
      <c r="B6" t="s">
        <v>11</v>
      </c>
      <c r="C6" t="s">
        <v>9</v>
      </c>
      <c r="D6">
        <v>2010</v>
      </c>
      <c r="E6">
        <v>1000</v>
      </c>
      <c r="F6">
        <v>5000</v>
      </c>
      <c r="G6">
        <v>120</v>
      </c>
      <c r="H6" s="1">
        <v>45063</v>
      </c>
    </row>
    <row r="7" spans="1:8" x14ac:dyDescent="0.25">
      <c r="A7">
        <v>5</v>
      </c>
      <c r="B7" t="s">
        <v>8</v>
      </c>
      <c r="C7" t="s">
        <v>13</v>
      </c>
      <c r="D7">
        <v>2010</v>
      </c>
      <c r="E7">
        <v>1000</v>
      </c>
      <c r="F7">
        <v>5000</v>
      </c>
      <c r="G7">
        <v>120</v>
      </c>
      <c r="H7" s="1">
        <v>45203</v>
      </c>
    </row>
    <row r="8" spans="1:8" x14ac:dyDescent="0.25">
      <c r="A8">
        <v>6</v>
      </c>
      <c r="B8" t="s">
        <v>10</v>
      </c>
      <c r="C8" t="s">
        <v>13</v>
      </c>
      <c r="D8">
        <v>2010</v>
      </c>
      <c r="E8">
        <v>1000</v>
      </c>
      <c r="F8">
        <v>1000</v>
      </c>
      <c r="G8">
        <v>50</v>
      </c>
      <c r="H8" s="1">
        <v>44825</v>
      </c>
    </row>
    <row r="9" spans="1:8" x14ac:dyDescent="0.25">
      <c r="A9">
        <v>7</v>
      </c>
      <c r="B9" t="s">
        <v>11</v>
      </c>
      <c r="C9" t="s">
        <v>13</v>
      </c>
      <c r="D9">
        <v>2010</v>
      </c>
      <c r="E9">
        <v>1000</v>
      </c>
      <c r="F9">
        <v>5000</v>
      </c>
      <c r="G9">
        <v>120</v>
      </c>
      <c r="H9" s="1">
        <v>45077</v>
      </c>
    </row>
    <row r="10" spans="1:8" x14ac:dyDescent="0.25">
      <c r="A10">
        <v>9</v>
      </c>
      <c r="B10" t="s">
        <v>8</v>
      </c>
      <c r="C10" t="s">
        <v>14</v>
      </c>
      <c r="D10">
        <v>2010</v>
      </c>
      <c r="E10">
        <v>1000</v>
      </c>
      <c r="F10">
        <v>5000</v>
      </c>
      <c r="G10">
        <v>120</v>
      </c>
      <c r="H10" s="1">
        <v>45217</v>
      </c>
    </row>
    <row r="11" spans="1:8" x14ac:dyDescent="0.25">
      <c r="A11">
        <v>10</v>
      </c>
      <c r="B11" t="s">
        <v>10</v>
      </c>
      <c r="C11" t="s">
        <v>14</v>
      </c>
      <c r="D11">
        <v>2010</v>
      </c>
      <c r="E11">
        <v>1000</v>
      </c>
      <c r="F11">
        <v>1000</v>
      </c>
      <c r="G11">
        <v>100</v>
      </c>
      <c r="H11" s="1">
        <v>45204</v>
      </c>
    </row>
    <row r="12" spans="1:8" x14ac:dyDescent="0.25">
      <c r="A12">
        <v>12</v>
      </c>
      <c r="B12" t="s">
        <v>12</v>
      </c>
      <c r="C12" t="s">
        <v>14</v>
      </c>
      <c r="D12">
        <v>2010</v>
      </c>
      <c r="E12">
        <v>1000</v>
      </c>
      <c r="F12">
        <v>10000</v>
      </c>
      <c r="G12">
        <v>200</v>
      </c>
      <c r="H12" s="1">
        <v>44965</v>
      </c>
    </row>
    <row r="13" spans="1:8" x14ac:dyDescent="0.25">
      <c r="A13">
        <v>4</v>
      </c>
      <c r="B13" t="s">
        <v>12</v>
      </c>
      <c r="C13" t="s">
        <v>9</v>
      </c>
      <c r="D13">
        <v>2010</v>
      </c>
      <c r="E13">
        <v>2000</v>
      </c>
      <c r="F13">
        <v>10000</v>
      </c>
      <c r="G13">
        <v>120</v>
      </c>
      <c r="H13" s="1">
        <v>44937</v>
      </c>
    </row>
    <row r="14" spans="1:8" x14ac:dyDescent="0.25">
      <c r="A14">
        <v>11</v>
      </c>
      <c r="B14" t="s">
        <v>11</v>
      </c>
      <c r="C14" t="s">
        <v>14</v>
      </c>
      <c r="D14">
        <v>2010</v>
      </c>
      <c r="E14">
        <v>2000</v>
      </c>
      <c r="F14">
        <v>5000</v>
      </c>
      <c r="G14">
        <v>120</v>
      </c>
      <c r="H14" s="1">
        <v>45091</v>
      </c>
    </row>
    <row r="15" spans="1:8" x14ac:dyDescent="0.25">
      <c r="A15">
        <v>1</v>
      </c>
      <c r="B15" t="s">
        <v>8</v>
      </c>
      <c r="C15" t="s">
        <v>9</v>
      </c>
      <c r="D15">
        <v>2010</v>
      </c>
      <c r="E15">
        <v>1000000</v>
      </c>
      <c r="F15">
        <v>5000</v>
      </c>
      <c r="G15">
        <v>120</v>
      </c>
      <c r="H15" s="1">
        <v>45189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7800-7376-4C99-B141-6BCC619A5E61}">
  <dimension ref="A3:B18"/>
  <sheetViews>
    <sheetView workbookViewId="0">
      <selection activeCell="B5" sqref="B5"/>
    </sheetView>
  </sheetViews>
  <sheetFormatPr defaultRowHeight="15" x14ac:dyDescent="0.25"/>
  <cols>
    <col min="1" max="1" width="22.5703125" bestFit="1" customWidth="1"/>
    <col min="2" max="2" width="12" bestFit="1" customWidth="1"/>
    <col min="3" max="3" width="13.42578125" bestFit="1" customWidth="1"/>
  </cols>
  <sheetData>
    <row r="3" spans="1:2" x14ac:dyDescent="0.25">
      <c r="A3" s="3" t="s">
        <v>15</v>
      </c>
    </row>
    <row r="4" spans="1:2" x14ac:dyDescent="0.25">
      <c r="A4" s="4">
        <v>2010</v>
      </c>
      <c r="B4" s="5"/>
    </row>
    <row r="5" spans="1:2" x14ac:dyDescent="0.25">
      <c r="A5" s="6" t="s">
        <v>17</v>
      </c>
      <c r="B5" s="5">
        <v>1012000</v>
      </c>
    </row>
    <row r="6" spans="1:2" x14ac:dyDescent="0.25">
      <c r="A6" s="6" t="s">
        <v>18</v>
      </c>
      <c r="B6" s="5">
        <v>84333.333333333328</v>
      </c>
    </row>
    <row r="7" spans="1:2" x14ac:dyDescent="0.25">
      <c r="A7" s="6" t="s">
        <v>19</v>
      </c>
      <c r="B7" s="5">
        <v>12</v>
      </c>
    </row>
    <row r="8" spans="1:2" x14ac:dyDescent="0.25">
      <c r="A8" s="4">
        <v>2011</v>
      </c>
      <c r="B8" s="5"/>
    </row>
    <row r="9" spans="1:2" x14ac:dyDescent="0.25">
      <c r="A9" s="6" t="s">
        <v>17</v>
      </c>
      <c r="B9" s="5">
        <v>12000</v>
      </c>
    </row>
    <row r="10" spans="1:2" x14ac:dyDescent="0.25">
      <c r="A10" s="6" t="s">
        <v>18</v>
      </c>
      <c r="B10" s="5">
        <v>1000</v>
      </c>
    </row>
    <row r="11" spans="1:2" x14ac:dyDescent="0.25">
      <c r="A11" s="6" t="s">
        <v>19</v>
      </c>
      <c r="B11" s="5">
        <v>12</v>
      </c>
    </row>
    <row r="12" spans="1:2" x14ac:dyDescent="0.25">
      <c r="A12" s="4">
        <v>2012</v>
      </c>
      <c r="B12" s="5"/>
    </row>
    <row r="13" spans="1:2" x14ac:dyDescent="0.25">
      <c r="A13" s="6" t="s">
        <v>17</v>
      </c>
      <c r="B13" s="5">
        <v>16500</v>
      </c>
    </row>
    <row r="14" spans="1:2" x14ac:dyDescent="0.25">
      <c r="A14" s="6" t="s">
        <v>18</v>
      </c>
      <c r="B14" s="5">
        <v>1375</v>
      </c>
    </row>
    <row r="15" spans="1:2" x14ac:dyDescent="0.25">
      <c r="A15" s="6" t="s">
        <v>19</v>
      </c>
      <c r="B15" s="5">
        <v>12</v>
      </c>
    </row>
    <row r="16" spans="1:2" x14ac:dyDescent="0.25">
      <c r="A16" s="4" t="s">
        <v>20</v>
      </c>
      <c r="B16" s="5">
        <v>1040500</v>
      </c>
    </row>
    <row r="17" spans="1:2" x14ac:dyDescent="0.25">
      <c r="A17" s="4" t="s">
        <v>21</v>
      </c>
      <c r="B17" s="5">
        <v>28902.777777777777</v>
      </c>
    </row>
    <row r="18" spans="1:2" x14ac:dyDescent="0.25">
      <c r="A18" s="4" t="s">
        <v>22</v>
      </c>
      <c r="B18" s="5">
        <v>36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7F61-9EE4-4F86-B62D-AFBA9FBAA267}">
  <dimension ref="A3:B20"/>
  <sheetViews>
    <sheetView workbookViewId="0">
      <selection activeCell="B18" sqref="B18"/>
    </sheetView>
  </sheetViews>
  <sheetFormatPr defaultRowHeight="15" x14ac:dyDescent="0.25"/>
  <cols>
    <col min="1" max="1" width="15.85546875" bestFit="1" customWidth="1"/>
    <col min="2" max="2" width="13.5703125" bestFit="1" customWidth="1"/>
    <col min="3" max="3" width="12.85546875" bestFit="1" customWidth="1"/>
  </cols>
  <sheetData>
    <row r="3" spans="1:2" x14ac:dyDescent="0.25">
      <c r="A3" s="3" t="s">
        <v>15</v>
      </c>
      <c r="B3" t="s">
        <v>17</v>
      </c>
    </row>
    <row r="4" spans="1:2" x14ac:dyDescent="0.25">
      <c r="A4" s="4" t="s">
        <v>10</v>
      </c>
      <c r="B4" s="5">
        <v>3000</v>
      </c>
    </row>
    <row r="5" spans="1:2" x14ac:dyDescent="0.25">
      <c r="A5" s="6" t="s">
        <v>9</v>
      </c>
      <c r="B5" s="5">
        <v>1000</v>
      </c>
    </row>
    <row r="6" spans="1:2" x14ac:dyDescent="0.25">
      <c r="A6" s="6" t="s">
        <v>13</v>
      </c>
      <c r="B6" s="5">
        <v>1000</v>
      </c>
    </row>
    <row r="7" spans="1:2" x14ac:dyDescent="0.25">
      <c r="A7" s="6" t="s">
        <v>14</v>
      </c>
      <c r="B7" s="5">
        <v>1000</v>
      </c>
    </row>
    <row r="8" spans="1:2" x14ac:dyDescent="0.25">
      <c r="A8" s="4" t="s">
        <v>12</v>
      </c>
      <c r="B8" s="5">
        <v>6500</v>
      </c>
    </row>
    <row r="9" spans="1:2" x14ac:dyDescent="0.25">
      <c r="A9" s="6" t="s">
        <v>9</v>
      </c>
      <c r="B9" s="5">
        <v>1000</v>
      </c>
    </row>
    <row r="10" spans="1:2" x14ac:dyDescent="0.25">
      <c r="A10" s="6" t="s">
        <v>13</v>
      </c>
      <c r="B10" s="5">
        <v>500</v>
      </c>
    </row>
    <row r="11" spans="1:2" x14ac:dyDescent="0.25">
      <c r="A11" s="6" t="s">
        <v>14</v>
      </c>
      <c r="B11" s="5">
        <v>5000</v>
      </c>
    </row>
    <row r="12" spans="1:2" x14ac:dyDescent="0.25">
      <c r="A12" s="4" t="s">
        <v>11</v>
      </c>
      <c r="B12" s="5">
        <v>4000</v>
      </c>
    </row>
    <row r="13" spans="1:2" x14ac:dyDescent="0.25">
      <c r="A13" s="6" t="s">
        <v>9</v>
      </c>
      <c r="B13" s="5">
        <v>2000</v>
      </c>
    </row>
    <row r="14" spans="1:2" x14ac:dyDescent="0.25">
      <c r="A14" s="6" t="s">
        <v>13</v>
      </c>
      <c r="B14" s="5">
        <v>1000</v>
      </c>
    </row>
    <row r="15" spans="1:2" x14ac:dyDescent="0.25">
      <c r="A15" s="6" t="s">
        <v>14</v>
      </c>
      <c r="B15" s="5">
        <v>1000</v>
      </c>
    </row>
    <row r="16" spans="1:2" x14ac:dyDescent="0.25">
      <c r="A16" s="4" t="s">
        <v>8</v>
      </c>
      <c r="B16" s="5">
        <v>3000</v>
      </c>
    </row>
    <row r="17" spans="1:2" x14ac:dyDescent="0.25">
      <c r="A17" s="6" t="s">
        <v>9</v>
      </c>
      <c r="B17" s="5">
        <v>1000</v>
      </c>
    </row>
    <row r="18" spans="1:2" x14ac:dyDescent="0.25">
      <c r="A18" s="6" t="s">
        <v>13</v>
      </c>
      <c r="B18" s="5">
        <v>1000</v>
      </c>
    </row>
    <row r="19" spans="1:2" x14ac:dyDescent="0.25">
      <c r="A19" s="6" t="s">
        <v>14</v>
      </c>
      <c r="B19" s="5">
        <v>1000</v>
      </c>
    </row>
    <row r="20" spans="1:2" x14ac:dyDescent="0.25">
      <c r="A20" s="4" t="s">
        <v>16</v>
      </c>
      <c r="B20" s="5">
        <v>16500</v>
      </c>
    </row>
  </sheetData>
  <pageMargins left="0.7" right="0.7" top="0.78740157499999996" bottom="0.78740157499999996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7639-3A88-47AE-AEF1-D3561DACC035}">
  <dimension ref="A3:C8"/>
  <sheetViews>
    <sheetView workbookViewId="0">
      <selection activeCell="B6" sqref="B6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13.5703125" bestFit="1" customWidth="1"/>
  </cols>
  <sheetData>
    <row r="3" spans="1:3" x14ac:dyDescent="0.25">
      <c r="A3" s="3" t="s">
        <v>15</v>
      </c>
      <c r="B3" t="s">
        <v>23</v>
      </c>
      <c r="C3" t="s">
        <v>17</v>
      </c>
    </row>
    <row r="4" spans="1:3" x14ac:dyDescent="0.25">
      <c r="A4" s="4" t="s">
        <v>10</v>
      </c>
      <c r="B4" s="5">
        <v>1000</v>
      </c>
      <c r="C4" s="5">
        <v>1000</v>
      </c>
    </row>
    <row r="5" spans="1:3" x14ac:dyDescent="0.25">
      <c r="A5" s="4" t="s">
        <v>12</v>
      </c>
      <c r="B5" s="5">
        <v>10000</v>
      </c>
      <c r="C5" s="5">
        <v>1000</v>
      </c>
    </row>
    <row r="6" spans="1:3" x14ac:dyDescent="0.25">
      <c r="A6" s="4" t="s">
        <v>11</v>
      </c>
      <c r="B6" s="5">
        <v>5000</v>
      </c>
      <c r="C6" s="5">
        <v>2000</v>
      </c>
    </row>
    <row r="7" spans="1:3" x14ac:dyDescent="0.25">
      <c r="A7" s="4" t="s">
        <v>8</v>
      </c>
      <c r="B7" s="5">
        <v>5000</v>
      </c>
      <c r="C7" s="5">
        <v>1000</v>
      </c>
    </row>
    <row r="8" spans="1:3" x14ac:dyDescent="0.25">
      <c r="A8" s="4" t="s">
        <v>16</v>
      </c>
      <c r="B8" s="5">
        <v>21000</v>
      </c>
      <c r="C8" s="5">
        <v>5000</v>
      </c>
    </row>
  </sheetData>
  <pageMargins left="0.7" right="0.7" top="0.78740157499999996" bottom="0.78740157499999996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B724-3FA2-4BE6-B6EC-495166C75753}">
  <dimension ref="A1:K37"/>
  <sheetViews>
    <sheetView workbookViewId="0">
      <selection activeCell="H15" sqref="H15"/>
    </sheetView>
  </sheetViews>
  <sheetFormatPr defaultRowHeight="15" x14ac:dyDescent="0.25"/>
  <cols>
    <col min="2" max="3" width="9.140625" style="2"/>
    <col min="5" max="5" width="9.140625" style="2"/>
    <col min="7" max="7" width="12" bestFit="1" customWidth="1"/>
    <col min="8" max="8" width="19.140625" style="1" bestFit="1" customWidth="1"/>
  </cols>
  <sheetData>
    <row r="1" spans="1:11" x14ac:dyDescent="0.25">
      <c r="A1" t="s">
        <v>0</v>
      </c>
      <c r="B1" s="2" t="s">
        <v>1</v>
      </c>
      <c r="C1" s="2" t="s">
        <v>2</v>
      </c>
      <c r="D1" t="s">
        <v>3</v>
      </c>
      <c r="E1" s="2" t="s">
        <v>4</v>
      </c>
      <c r="F1" t="s">
        <v>5</v>
      </c>
      <c r="G1" t="s">
        <v>6</v>
      </c>
      <c r="H1" s="1" t="s">
        <v>7</v>
      </c>
    </row>
    <row r="2" spans="1:11" x14ac:dyDescent="0.25">
      <c r="A2">
        <v>1</v>
      </c>
      <c r="B2" s="2" t="s">
        <v>8</v>
      </c>
      <c r="C2" s="2" t="s">
        <v>9</v>
      </c>
      <c r="D2">
        <v>2010</v>
      </c>
      <c r="E2" s="2">
        <v>1000000</v>
      </c>
      <c r="F2">
        <v>5000</v>
      </c>
      <c r="G2">
        <v>120</v>
      </c>
      <c r="H2" s="1">
        <f>43364+(5*365)</f>
        <v>45189</v>
      </c>
    </row>
    <row r="3" spans="1:11" x14ac:dyDescent="0.25">
      <c r="A3">
        <v>2</v>
      </c>
      <c r="B3" s="2" t="s">
        <v>10</v>
      </c>
      <c r="C3" s="2" t="s">
        <v>9</v>
      </c>
      <c r="D3">
        <v>2010</v>
      </c>
      <c r="E3" s="2">
        <v>500</v>
      </c>
      <c r="F3">
        <v>1000</v>
      </c>
      <c r="G3">
        <v>100</v>
      </c>
      <c r="H3" s="1">
        <f>42986+(5*365)</f>
        <v>44811</v>
      </c>
    </row>
    <row r="4" spans="1:11" x14ac:dyDescent="0.25">
      <c r="A4">
        <v>3</v>
      </c>
      <c r="B4" s="2" t="s">
        <v>11</v>
      </c>
      <c r="C4" s="2" t="s">
        <v>9</v>
      </c>
      <c r="D4">
        <v>2010</v>
      </c>
      <c r="E4" s="2">
        <v>1000</v>
      </c>
      <c r="F4">
        <v>5000</v>
      </c>
      <c r="G4">
        <v>120</v>
      </c>
      <c r="H4" s="1">
        <f>43238+(5*365)</f>
        <v>45063</v>
      </c>
      <c r="K4" t="s">
        <v>24</v>
      </c>
    </row>
    <row r="5" spans="1:11" x14ac:dyDescent="0.25">
      <c r="A5">
        <v>4</v>
      </c>
      <c r="B5" s="2" t="s">
        <v>12</v>
      </c>
      <c r="C5" s="2" t="s">
        <v>9</v>
      </c>
      <c r="D5">
        <v>2010</v>
      </c>
      <c r="E5" s="2">
        <v>2000</v>
      </c>
      <c r="F5">
        <v>10000</v>
      </c>
      <c r="G5">
        <v>120</v>
      </c>
      <c r="H5" s="1">
        <f>43112+(5*365)</f>
        <v>44937</v>
      </c>
      <c r="K5" t="s">
        <v>25</v>
      </c>
    </row>
    <row r="6" spans="1:11" x14ac:dyDescent="0.25">
      <c r="A6">
        <v>5</v>
      </c>
      <c r="B6" s="2" t="s">
        <v>8</v>
      </c>
      <c r="C6" s="2" t="s">
        <v>13</v>
      </c>
      <c r="D6">
        <v>2010</v>
      </c>
      <c r="E6" s="2">
        <v>1000</v>
      </c>
      <c r="F6">
        <v>5000</v>
      </c>
      <c r="G6">
        <v>120</v>
      </c>
      <c r="H6" s="1">
        <f>43378+(5*365)</f>
        <v>45203</v>
      </c>
      <c r="K6" t="s">
        <v>26</v>
      </c>
    </row>
    <row r="7" spans="1:11" x14ac:dyDescent="0.25">
      <c r="A7">
        <v>6</v>
      </c>
      <c r="B7" s="2" t="s">
        <v>10</v>
      </c>
      <c r="C7" s="2" t="s">
        <v>13</v>
      </c>
      <c r="D7">
        <v>2010</v>
      </c>
      <c r="E7" s="2">
        <v>1000</v>
      </c>
      <c r="F7">
        <v>1000</v>
      </c>
      <c r="G7">
        <v>50</v>
      </c>
      <c r="H7" s="1">
        <f>43000+(5*365)</f>
        <v>44825</v>
      </c>
      <c r="K7" t="s">
        <v>27</v>
      </c>
    </row>
    <row r="8" spans="1:11" x14ac:dyDescent="0.25">
      <c r="A8">
        <v>7</v>
      </c>
      <c r="B8" s="2" t="s">
        <v>11</v>
      </c>
      <c r="C8" s="2" t="s">
        <v>13</v>
      </c>
      <c r="D8">
        <v>2010</v>
      </c>
      <c r="E8" s="2">
        <v>1000</v>
      </c>
      <c r="F8">
        <v>5000</v>
      </c>
      <c r="G8">
        <v>120</v>
      </c>
      <c r="H8" s="1">
        <f>43252+(5*365)</f>
        <v>45077</v>
      </c>
    </row>
    <row r="9" spans="1:11" x14ac:dyDescent="0.25">
      <c r="A9">
        <v>8</v>
      </c>
      <c r="B9" s="2" t="s">
        <v>12</v>
      </c>
      <c r="C9" s="2" t="s">
        <v>13</v>
      </c>
      <c r="D9">
        <v>2010</v>
      </c>
      <c r="E9" s="2">
        <v>500</v>
      </c>
      <c r="F9">
        <v>10000</v>
      </c>
      <c r="G9">
        <v>100</v>
      </c>
      <c r="H9" s="1">
        <f>43126+(5*365)</f>
        <v>44951</v>
      </c>
    </row>
    <row r="10" spans="1:11" x14ac:dyDescent="0.25">
      <c r="A10">
        <v>9</v>
      </c>
      <c r="B10" s="2" t="s">
        <v>8</v>
      </c>
      <c r="C10" s="2" t="s">
        <v>14</v>
      </c>
      <c r="D10">
        <v>2010</v>
      </c>
      <c r="E10" s="2">
        <v>1000</v>
      </c>
      <c r="F10">
        <v>5000</v>
      </c>
      <c r="G10">
        <v>120</v>
      </c>
      <c r="H10" s="1">
        <f>43392+(5*365)</f>
        <v>45217</v>
      </c>
    </row>
    <row r="11" spans="1:11" x14ac:dyDescent="0.25">
      <c r="A11">
        <v>10</v>
      </c>
      <c r="B11" s="2" t="s">
        <v>10</v>
      </c>
      <c r="C11" s="2" t="s">
        <v>14</v>
      </c>
      <c r="D11">
        <v>2010</v>
      </c>
      <c r="E11" s="2">
        <v>1000</v>
      </c>
      <c r="F11">
        <v>1000</v>
      </c>
      <c r="G11">
        <v>100</v>
      </c>
      <c r="H11" s="1">
        <f>43379+(5*365)</f>
        <v>45204</v>
      </c>
    </row>
    <row r="12" spans="1:11" x14ac:dyDescent="0.25">
      <c r="A12">
        <v>11</v>
      </c>
      <c r="B12" s="2" t="s">
        <v>11</v>
      </c>
      <c r="C12" s="2" t="s">
        <v>14</v>
      </c>
      <c r="D12">
        <v>2010</v>
      </c>
      <c r="E12" s="2">
        <v>2000</v>
      </c>
      <c r="F12">
        <v>5000</v>
      </c>
      <c r="G12">
        <v>120</v>
      </c>
      <c r="H12" s="1">
        <f>43266+(5*365)</f>
        <v>45091</v>
      </c>
    </row>
    <row r="13" spans="1:11" x14ac:dyDescent="0.25">
      <c r="A13">
        <v>12</v>
      </c>
      <c r="B13" s="2" t="s">
        <v>12</v>
      </c>
      <c r="C13" s="2" t="s">
        <v>14</v>
      </c>
      <c r="D13">
        <v>2010</v>
      </c>
      <c r="E13" s="2">
        <v>1000</v>
      </c>
      <c r="F13">
        <v>10000</v>
      </c>
      <c r="G13">
        <v>200</v>
      </c>
      <c r="H13" s="1">
        <f>43140+(5*365)</f>
        <v>44965</v>
      </c>
    </row>
    <row r="14" spans="1:11" x14ac:dyDescent="0.25">
      <c r="A14">
        <v>13</v>
      </c>
      <c r="B14" s="2" t="s">
        <v>8</v>
      </c>
      <c r="C14" s="2" t="s">
        <v>9</v>
      </c>
      <c r="D14">
        <v>2011</v>
      </c>
      <c r="E14" s="2">
        <v>1000</v>
      </c>
      <c r="F14">
        <v>5000</v>
      </c>
      <c r="G14">
        <v>120</v>
      </c>
      <c r="H14" s="1">
        <f>43406+(5*365)</f>
        <v>45231</v>
      </c>
    </row>
    <row r="15" spans="1:11" x14ac:dyDescent="0.25">
      <c r="A15">
        <v>14</v>
      </c>
      <c r="B15" s="2" t="s">
        <v>10</v>
      </c>
      <c r="C15" s="2" t="s">
        <v>9</v>
      </c>
      <c r="D15">
        <v>2011</v>
      </c>
      <c r="E15" s="2">
        <v>500</v>
      </c>
      <c r="F15">
        <v>1000</v>
      </c>
      <c r="G15">
        <v>200</v>
      </c>
      <c r="H15" s="1">
        <f>43028+(5*365)</f>
        <v>44853</v>
      </c>
    </row>
    <row r="16" spans="1:11" x14ac:dyDescent="0.25">
      <c r="A16">
        <v>15</v>
      </c>
      <c r="B16" s="2" t="s">
        <v>11</v>
      </c>
      <c r="C16" s="2" t="s">
        <v>9</v>
      </c>
      <c r="D16">
        <v>2011</v>
      </c>
      <c r="E16" s="2">
        <v>1000</v>
      </c>
      <c r="F16">
        <v>5000</v>
      </c>
      <c r="G16">
        <v>120</v>
      </c>
      <c r="H16" s="1">
        <f>43280+(5*365)</f>
        <v>45105</v>
      </c>
    </row>
    <row r="17" spans="1:8" x14ac:dyDescent="0.25">
      <c r="A17">
        <v>16</v>
      </c>
      <c r="B17" s="2" t="s">
        <v>12</v>
      </c>
      <c r="C17" s="2" t="s">
        <v>9</v>
      </c>
      <c r="D17">
        <v>2011</v>
      </c>
      <c r="E17" s="2">
        <v>1000</v>
      </c>
      <c r="F17">
        <v>10000</v>
      </c>
      <c r="G17">
        <v>50</v>
      </c>
      <c r="H17" s="1">
        <f>43154+(5*365)</f>
        <v>44979</v>
      </c>
    </row>
    <row r="18" spans="1:8" x14ac:dyDescent="0.25">
      <c r="A18">
        <v>17</v>
      </c>
      <c r="B18" s="2" t="s">
        <v>8</v>
      </c>
      <c r="C18" s="2" t="s">
        <v>13</v>
      </c>
      <c r="D18">
        <v>2011</v>
      </c>
      <c r="E18" s="2">
        <v>1000</v>
      </c>
      <c r="F18">
        <v>5000</v>
      </c>
      <c r="G18">
        <v>120</v>
      </c>
      <c r="H18" s="1">
        <f>43420+(5*365)</f>
        <v>45245</v>
      </c>
    </row>
    <row r="19" spans="1:8" x14ac:dyDescent="0.25">
      <c r="A19">
        <v>18</v>
      </c>
      <c r="B19" s="2" t="s">
        <v>10</v>
      </c>
      <c r="C19" s="2" t="s">
        <v>13</v>
      </c>
      <c r="D19">
        <v>2011</v>
      </c>
      <c r="E19" s="2">
        <v>2000</v>
      </c>
      <c r="F19">
        <v>1000</v>
      </c>
      <c r="G19">
        <v>120</v>
      </c>
      <c r="H19" s="1">
        <f>43042+(5*365)</f>
        <v>44867</v>
      </c>
    </row>
    <row r="20" spans="1:8" x14ac:dyDescent="0.25">
      <c r="A20">
        <v>19</v>
      </c>
      <c r="B20" s="2" t="s">
        <v>11</v>
      </c>
      <c r="C20" s="2" t="s">
        <v>13</v>
      </c>
      <c r="D20">
        <v>2011</v>
      </c>
      <c r="E20" s="2">
        <v>1000</v>
      </c>
      <c r="F20">
        <v>5000</v>
      </c>
      <c r="G20">
        <v>200</v>
      </c>
      <c r="H20" s="1">
        <f>42929+(5*365)</f>
        <v>44754</v>
      </c>
    </row>
    <row r="21" spans="1:8" x14ac:dyDescent="0.25">
      <c r="A21">
        <v>20</v>
      </c>
      <c r="B21" s="2" t="s">
        <v>12</v>
      </c>
      <c r="C21" s="2" t="s">
        <v>13</v>
      </c>
      <c r="D21">
        <v>2011</v>
      </c>
      <c r="E21" s="2">
        <v>500</v>
      </c>
      <c r="F21">
        <v>10000</v>
      </c>
      <c r="G21">
        <v>200</v>
      </c>
      <c r="H21" s="1">
        <f>43168+(5*365)</f>
        <v>44993</v>
      </c>
    </row>
    <row r="22" spans="1:8" x14ac:dyDescent="0.25">
      <c r="A22">
        <v>21</v>
      </c>
      <c r="B22" s="2" t="s">
        <v>8</v>
      </c>
      <c r="C22" s="2" t="s">
        <v>14</v>
      </c>
      <c r="D22">
        <v>2011</v>
      </c>
      <c r="E22" s="2">
        <v>1000</v>
      </c>
      <c r="F22">
        <v>5000</v>
      </c>
      <c r="G22">
        <v>120</v>
      </c>
      <c r="H22" s="1">
        <f>43434+(5*365)</f>
        <v>45259</v>
      </c>
    </row>
    <row r="23" spans="1:8" x14ac:dyDescent="0.25">
      <c r="A23">
        <v>22</v>
      </c>
      <c r="B23" s="2" t="s">
        <v>10</v>
      </c>
      <c r="C23" s="2" t="s">
        <v>14</v>
      </c>
      <c r="D23">
        <v>2011</v>
      </c>
      <c r="E23" s="2">
        <v>1000</v>
      </c>
      <c r="F23">
        <v>1000</v>
      </c>
      <c r="G23">
        <v>100</v>
      </c>
      <c r="H23" s="1">
        <f>43056+(5*365)</f>
        <v>44881</v>
      </c>
    </row>
    <row r="24" spans="1:8" x14ac:dyDescent="0.25">
      <c r="A24">
        <v>23</v>
      </c>
      <c r="B24" s="2" t="s">
        <v>11</v>
      </c>
      <c r="C24" s="2" t="s">
        <v>14</v>
      </c>
      <c r="D24">
        <v>2011</v>
      </c>
      <c r="E24" s="2">
        <v>1000</v>
      </c>
      <c r="F24">
        <v>5000</v>
      </c>
      <c r="G24">
        <v>120</v>
      </c>
      <c r="H24" s="1">
        <f>43308+(5*365)</f>
        <v>45133</v>
      </c>
    </row>
    <row r="25" spans="1:8" x14ac:dyDescent="0.25">
      <c r="A25">
        <v>24</v>
      </c>
      <c r="B25" s="2" t="s">
        <v>12</v>
      </c>
      <c r="C25" s="2" t="s">
        <v>14</v>
      </c>
      <c r="D25">
        <v>2011</v>
      </c>
      <c r="E25" s="2">
        <v>1000</v>
      </c>
      <c r="F25">
        <v>10000</v>
      </c>
      <c r="G25">
        <v>120</v>
      </c>
      <c r="H25" s="1">
        <f>43182+(5*365)</f>
        <v>45007</v>
      </c>
    </row>
    <row r="26" spans="1:8" x14ac:dyDescent="0.25">
      <c r="A26">
        <v>25</v>
      </c>
      <c r="B26" s="2" t="s">
        <v>8</v>
      </c>
      <c r="C26" s="2" t="s">
        <v>9</v>
      </c>
      <c r="D26">
        <v>2012</v>
      </c>
      <c r="E26" s="2">
        <v>1000</v>
      </c>
      <c r="F26">
        <v>5000</v>
      </c>
      <c r="G26">
        <v>120</v>
      </c>
      <c r="H26" s="1">
        <f>43448+(5*365)</f>
        <v>45273</v>
      </c>
    </row>
    <row r="27" spans="1:8" x14ac:dyDescent="0.25">
      <c r="A27">
        <v>6</v>
      </c>
      <c r="B27" s="2" t="s">
        <v>10</v>
      </c>
      <c r="C27" s="2" t="s">
        <v>9</v>
      </c>
      <c r="D27">
        <v>2012</v>
      </c>
      <c r="E27" s="2">
        <v>1000</v>
      </c>
      <c r="F27">
        <v>1000</v>
      </c>
      <c r="G27">
        <v>120</v>
      </c>
      <c r="H27" s="1">
        <f>43070+(5*365)</f>
        <v>44895</v>
      </c>
    </row>
    <row r="28" spans="1:8" x14ac:dyDescent="0.25">
      <c r="A28">
        <v>27</v>
      </c>
      <c r="B28" s="2" t="s">
        <v>11</v>
      </c>
      <c r="C28" s="2" t="s">
        <v>9</v>
      </c>
      <c r="D28">
        <v>2012</v>
      </c>
      <c r="E28" s="2">
        <v>2000</v>
      </c>
      <c r="F28">
        <v>5000</v>
      </c>
      <c r="G28">
        <v>120</v>
      </c>
      <c r="H28" s="1">
        <f>43322+(5*365)</f>
        <v>45147</v>
      </c>
    </row>
    <row r="29" spans="1:8" x14ac:dyDescent="0.25">
      <c r="A29">
        <v>28</v>
      </c>
      <c r="B29" s="2" t="s">
        <v>12</v>
      </c>
      <c r="C29" s="2" t="s">
        <v>9</v>
      </c>
      <c r="D29">
        <v>2012</v>
      </c>
      <c r="E29" s="2">
        <v>1000</v>
      </c>
      <c r="F29">
        <v>10000</v>
      </c>
      <c r="G29">
        <v>120</v>
      </c>
      <c r="H29" s="1">
        <f>43196+(5*365)</f>
        <v>45021</v>
      </c>
    </row>
    <row r="30" spans="1:8" x14ac:dyDescent="0.25">
      <c r="A30">
        <v>29</v>
      </c>
      <c r="B30" s="2" t="s">
        <v>8</v>
      </c>
      <c r="C30" s="2" t="s">
        <v>13</v>
      </c>
      <c r="D30">
        <v>2012</v>
      </c>
      <c r="E30" s="2">
        <v>1000</v>
      </c>
      <c r="F30">
        <v>5000</v>
      </c>
      <c r="G30">
        <v>50</v>
      </c>
      <c r="H30" s="1">
        <f>43462+(5*365)</f>
        <v>45287</v>
      </c>
    </row>
    <row r="31" spans="1:8" x14ac:dyDescent="0.25">
      <c r="A31">
        <v>30</v>
      </c>
      <c r="B31" s="2" t="s">
        <v>10</v>
      </c>
      <c r="C31" s="2" t="s">
        <v>13</v>
      </c>
      <c r="D31">
        <v>2012</v>
      </c>
      <c r="E31" s="2">
        <v>1000</v>
      </c>
      <c r="F31">
        <v>1000</v>
      </c>
      <c r="G31">
        <v>120</v>
      </c>
      <c r="H31" s="1">
        <f>43084+(5*365)</f>
        <v>44909</v>
      </c>
    </row>
    <row r="32" spans="1:8" x14ac:dyDescent="0.25">
      <c r="A32">
        <v>31</v>
      </c>
      <c r="B32" s="2" t="s">
        <v>11</v>
      </c>
      <c r="C32" s="2" t="s">
        <v>13</v>
      </c>
      <c r="D32">
        <v>2012</v>
      </c>
      <c r="E32" s="2">
        <v>1000</v>
      </c>
      <c r="F32">
        <v>5000</v>
      </c>
      <c r="G32">
        <v>100</v>
      </c>
      <c r="H32" s="1">
        <f>43336+(5*365)</f>
        <v>45161</v>
      </c>
    </row>
    <row r="33" spans="1:8" x14ac:dyDescent="0.25">
      <c r="A33">
        <v>32</v>
      </c>
      <c r="B33" s="2" t="s">
        <v>12</v>
      </c>
      <c r="C33" s="2" t="s">
        <v>13</v>
      </c>
      <c r="D33">
        <v>2012</v>
      </c>
      <c r="E33" s="2">
        <v>500</v>
      </c>
      <c r="F33">
        <v>10000</v>
      </c>
      <c r="G33">
        <v>120</v>
      </c>
      <c r="H33" s="1">
        <f>43210+(5*365)</f>
        <v>45035</v>
      </c>
    </row>
    <row r="34" spans="1:8" x14ac:dyDescent="0.25">
      <c r="A34">
        <v>33</v>
      </c>
      <c r="B34" s="2" t="s">
        <v>8</v>
      </c>
      <c r="C34" s="2" t="s">
        <v>14</v>
      </c>
      <c r="D34">
        <v>2012</v>
      </c>
      <c r="E34" s="2">
        <v>1000</v>
      </c>
      <c r="F34">
        <v>5000</v>
      </c>
      <c r="G34">
        <v>120</v>
      </c>
      <c r="H34" s="1">
        <f>42746+(5*365)</f>
        <v>44571</v>
      </c>
    </row>
    <row r="35" spans="1:8" x14ac:dyDescent="0.25">
      <c r="A35">
        <v>34</v>
      </c>
      <c r="B35" s="2" t="s">
        <v>10</v>
      </c>
      <c r="C35" s="2" t="s">
        <v>14</v>
      </c>
      <c r="D35">
        <v>2012</v>
      </c>
      <c r="E35" s="2">
        <v>1000</v>
      </c>
      <c r="F35">
        <v>1000</v>
      </c>
      <c r="G35">
        <v>50</v>
      </c>
      <c r="H35" s="1">
        <f>43098+(5*365)</f>
        <v>44923</v>
      </c>
    </row>
    <row r="36" spans="1:8" x14ac:dyDescent="0.25">
      <c r="A36">
        <v>35</v>
      </c>
      <c r="B36" s="2" t="s">
        <v>11</v>
      </c>
      <c r="C36" s="2" t="s">
        <v>14</v>
      </c>
      <c r="D36">
        <v>2012</v>
      </c>
      <c r="E36" s="2">
        <v>1000</v>
      </c>
      <c r="F36">
        <v>5000</v>
      </c>
      <c r="G36">
        <v>120</v>
      </c>
      <c r="H36" s="1">
        <f>43350+(5*365)</f>
        <v>45175</v>
      </c>
    </row>
    <row r="37" spans="1:8" x14ac:dyDescent="0.25">
      <c r="A37">
        <v>36</v>
      </c>
      <c r="B37" s="2" t="s">
        <v>12</v>
      </c>
      <c r="C37" s="2" t="s">
        <v>14</v>
      </c>
      <c r="D37">
        <v>2012</v>
      </c>
      <c r="E37" s="2">
        <v>5000</v>
      </c>
      <c r="F37">
        <v>10000</v>
      </c>
      <c r="G37">
        <v>200</v>
      </c>
      <c r="H37" s="1">
        <f>43224+(5*365)</f>
        <v>45049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Podrobnosti2</vt:lpstr>
      <vt:lpstr>Podrobnosti3</vt:lpstr>
      <vt:lpstr>kt1</vt:lpstr>
      <vt:lpstr>Podrobnostikt1</vt:lpstr>
      <vt:lpstr>kt2</vt:lpstr>
      <vt:lpstr>kt3</vt:lpstr>
      <vt:lpstr>kt4</vt:lpstr>
      <vt:lpstr>seznam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CoHe 20</dc:creator>
  <cp:lastModifiedBy>Student CoHe 20</cp:lastModifiedBy>
  <dcterms:created xsi:type="dcterms:W3CDTF">2025-03-25T11:54:16Z</dcterms:created>
  <dcterms:modified xsi:type="dcterms:W3CDTF">2025-03-25T12:34:38Z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2025-03-25T11:54:45Z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12a2b3c7-16e0-4591-9c02-1c365a0e7c4b</vt:lpwstr>
  </property>
  <property fmtid="{D5CDD505-2E9C-101B-9397-08002B2CF9AE}" pid="7" name="MSIP_Label_defa4170-0d19-0005-0004-bc88714345d2_ActionId">
    <vt:lpwstr>836ce1ea-014c-4e22-9d60-341262824d34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